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085" yWindow="1785" windowWidth="19320" windowHeight="11760" tabRatio="599" firstSheet="1" activeTab="1"/>
  </bookViews>
  <sheets>
    <sheet name="REFERENCIA VALORES" sheetId="30" state="hidden" r:id="rId1"/>
    <sheet name="FORMATO 2019" sheetId="35" r:id="rId2"/>
    <sheet name="ÍNDICE POR COLONIAS" sheetId="37" state="hidden" r:id="rId3"/>
    <sheet name="CONVERSION" sheetId="31" state="hidden" r:id="rId4"/>
    <sheet name="CONV REF" sheetId="32" state="hidden" r:id="rId5"/>
  </sheets>
  <externalReferences>
    <externalReference r:id="rId6"/>
    <externalReference r:id="rId7"/>
    <externalReference r:id="rId8"/>
    <externalReference r:id="rId9"/>
  </externalReferences>
  <definedNames>
    <definedName name="_8">#N/A</definedName>
    <definedName name="a" localSheetId="4">#REF!</definedName>
    <definedName name="a" localSheetId="1">#REF!</definedName>
    <definedName name="a" localSheetId="0">#REF!</definedName>
    <definedName name="_xlnm.Database" localSheetId="4">#REF!</definedName>
    <definedName name="_xlnm.Database" localSheetId="1">#REF!</definedName>
    <definedName name="_xlnm.Database" localSheetId="0">#REF!</definedName>
    <definedName name="_xlnm.Database">#REF!</definedName>
    <definedName name="CENTENAS" localSheetId="4">#REF!</definedName>
    <definedName name="CENTENAS" localSheetId="1">#REF!</definedName>
    <definedName name="CENTENAS" localSheetId="0">#REF!</definedName>
    <definedName name="CLASIFICACION" localSheetId="4">#REF!</definedName>
    <definedName name="CLASIFICACION" localSheetId="0">'REFERENCIA VALORES'!$A$57:$A$204</definedName>
    <definedName name="d17d">'[1]FICHA INSPECCION'!$E$23</definedName>
    <definedName name="d1d">'[1]FICHA INSPECCION'!$E$5</definedName>
    <definedName name="d2d">'[1]FICHA INSPECCION'!$E$6</definedName>
    <definedName name="d3d">'[1]FICHA INSPECCION'!$E$7</definedName>
    <definedName name="d4d">'[1]FICHA INSPECCION'!$E$8</definedName>
    <definedName name="d5d">'[1]FICHA INSPECCION'!$E$9</definedName>
    <definedName name="d9d">'[1]FICHA INSPECCION'!$E$15</definedName>
    <definedName name="DEC" localSheetId="4">#REF!</definedName>
    <definedName name="DEC" localSheetId="1">#REF!</definedName>
    <definedName name="DEC" localSheetId="0">#REF!</definedName>
    <definedName name="DECENAS" localSheetId="4">#REF!</definedName>
    <definedName name="DECENAS" localSheetId="1">#REF!</definedName>
    <definedName name="DECENAS" localSheetId="0">#REF!</definedName>
    <definedName name="dsffs" localSheetId="4">#REF!</definedName>
    <definedName name="dsffs" localSheetId="1">#REF!</definedName>
    <definedName name="dsffs" localSheetId="0">#REF!</definedName>
    <definedName name="fact" localSheetId="4">#REF!</definedName>
    <definedName name="fact" localSheetId="1">#REF!</definedName>
    <definedName name="fact" localSheetId="0">#REF!</definedName>
    <definedName name="fdg" localSheetId="4">#REF!</definedName>
    <definedName name="fdg" localSheetId="1">#REF!</definedName>
    <definedName name="fdg" localSheetId="0">#REF!</definedName>
    <definedName name="fdgds" localSheetId="4">#REF!</definedName>
    <definedName name="fdgds" localSheetId="1">#REF!</definedName>
    <definedName name="fdgds" localSheetId="0">#REF!</definedName>
    <definedName name="fdr" localSheetId="4">#REF!</definedName>
    <definedName name="fdr" localSheetId="1">#REF!</definedName>
    <definedName name="fdr" localSheetId="0">#REF!</definedName>
    <definedName name="fdsad" localSheetId="4">#REF!</definedName>
    <definedName name="fdsad" localSheetId="1">#REF!</definedName>
    <definedName name="fdsad" localSheetId="0">#REF!</definedName>
    <definedName name="fdsd" localSheetId="4">#REF!</definedName>
    <definedName name="fdsd" localSheetId="1">#REF!</definedName>
    <definedName name="fdsd" localSheetId="0">#REF!</definedName>
    <definedName name="fdssd" localSheetId="4">#REF!</definedName>
    <definedName name="fdssd" localSheetId="1">#REF!</definedName>
    <definedName name="fdssd" localSheetId="0">#REF!</definedName>
    <definedName name="fsfds" localSheetId="4">#REF!</definedName>
    <definedName name="fsfds" localSheetId="1">#REF!</definedName>
    <definedName name="fsfds" localSheetId="0">#REF!</definedName>
    <definedName name="fsfer" localSheetId="4">#REF!</definedName>
    <definedName name="fsfer" localSheetId="1">#REF!</definedName>
    <definedName name="fsfer" localSheetId="0">#REF!</definedName>
    <definedName name="fsfs" localSheetId="4">#REF!</definedName>
    <definedName name="fsfs" localSheetId="1">#REF!</definedName>
    <definedName name="fsfs" localSheetId="0">#REF!</definedName>
    <definedName name="fsvd" localSheetId="4">#REF!</definedName>
    <definedName name="fsvd" localSheetId="1">#REF!</definedName>
    <definedName name="fsvd" localSheetId="0">#REF!</definedName>
    <definedName name="_xlnm.Recorder">[2]Macro1!$A$1:$A$65536</definedName>
    <definedName name="i00i">'[1]FICHA INSPECCION'!$B$5</definedName>
    <definedName name="i0i">'[1]FICHA INSPECCION'!$B$8</definedName>
    <definedName name="i1i">'[1]FICHA INSPECCION'!$B$11</definedName>
    <definedName name="i2i">'[1]FICHA INSPECCION'!$B$12</definedName>
    <definedName name="i8i">'[1]FICHA INSPECCION'!$B$21</definedName>
    <definedName name="i9i">'[1]FICHA INSPECCION'!$B$22</definedName>
    <definedName name="ind_val_const" localSheetId="4">#REF!</definedName>
    <definedName name="ind_val_const" localSheetId="3">#REF!</definedName>
    <definedName name="ind_val_const" localSheetId="1">#REF!</definedName>
    <definedName name="ind_val_const" localSheetId="0">#REF!</definedName>
    <definedName name="ind_val_esp" localSheetId="4">#REF!</definedName>
    <definedName name="ind_val_esp" localSheetId="3">#REF!</definedName>
    <definedName name="ind_val_esp" localSheetId="1">#REF!</definedName>
    <definedName name="ind_val_esp" localSheetId="0">#REF!</definedName>
    <definedName name="ind_val_terreno" localSheetId="4">#REF!</definedName>
    <definedName name="ind_val_terreno" localSheetId="3">#REF!</definedName>
    <definedName name="ind_val_terreno" localSheetId="1">#REF!</definedName>
    <definedName name="ind_val_terreno" localSheetId="0">#REF!</definedName>
    <definedName name="KNKK" localSheetId="4">#REF!</definedName>
    <definedName name="KNKK" localSheetId="1">#REF!</definedName>
    <definedName name="KNKK" localSheetId="0">#REF!</definedName>
    <definedName name="MOTIVO" localSheetId="4">#REF!</definedName>
    <definedName name="MOTIVO" localSheetId="1">'FORMATO 2019'!$N$298:$N$300</definedName>
    <definedName name="MOTIVO" localSheetId="0">#REF!</definedName>
    <definedName name="p" localSheetId="4">#REF!</definedName>
    <definedName name="p" localSheetId="1">#REF!</definedName>
    <definedName name="p" localSheetId="0">#REF!</definedName>
    <definedName name="P.I" localSheetId="4">#REF!</definedName>
    <definedName name="P.I" localSheetId="1">'FORMATO 2019'!$N$298:$N$300</definedName>
    <definedName name="P.I" localSheetId="0">#REF!</definedName>
    <definedName name="probando" localSheetId="4">#REF!</definedName>
    <definedName name="probando" localSheetId="1">#REF!</definedName>
    <definedName name="probando" localSheetId="0">#REF!</definedName>
    <definedName name="probar" localSheetId="4">#REF!</definedName>
    <definedName name="probar" localSheetId="1">#REF!</definedName>
    <definedName name="probar" localSheetId="0">#REF!</definedName>
    <definedName name="re" localSheetId="4">#REF!</definedName>
    <definedName name="re" localSheetId="1">#REF!</definedName>
    <definedName name="re" localSheetId="0">#REF!</definedName>
    <definedName name="sdfs" localSheetId="4">#REF!</definedName>
    <definedName name="sdfs" localSheetId="1">#REF!</definedName>
    <definedName name="sdfs" localSheetId="0">#REF!</definedName>
    <definedName name="sfd" localSheetId="4">#REF!</definedName>
    <definedName name="sfd" localSheetId="1">#REF!</definedName>
    <definedName name="sfd" localSheetId="0">#REF!</definedName>
    <definedName name="sfdgers" localSheetId="4">#REF!</definedName>
    <definedName name="sfdgers" localSheetId="1">#REF!</definedName>
    <definedName name="sfdgers" localSheetId="0">#REF!</definedName>
    <definedName name="U4bm500">[3]RCedros120L12!$U$4</definedName>
    <definedName name="UNIDADES" localSheetId="4">#REF!</definedName>
    <definedName name="UNIDADES" localSheetId="1">#REF!</definedName>
    <definedName name="UNIDADES" localSheetId="0">#REF!</definedName>
    <definedName name="Val_constr" localSheetId="4">#REF!</definedName>
    <definedName name="Val_constr" localSheetId="3">#REF!</definedName>
    <definedName name="Val_constr" localSheetId="1">#REF!</definedName>
    <definedName name="Val_constr" localSheetId="0">#REF!</definedName>
    <definedName name="Val_esp" localSheetId="4">#REF!</definedName>
    <definedName name="Val_esp" localSheetId="3">#REF!</definedName>
    <definedName name="Val_esp" localSheetId="1">#REF!</definedName>
    <definedName name="Val_esp" localSheetId="0">#REF!</definedName>
    <definedName name="Val_terreno" localSheetId="4">#REF!</definedName>
    <definedName name="Val_terreno" localSheetId="3">#REF!</definedName>
    <definedName name="Val_terreno" localSheetId="1">#REF!</definedName>
    <definedName name="Val_terreno" localSheetId="0">#REF!</definedName>
    <definedName name="VALOR_CON_LETRA" localSheetId="4">#REF!</definedName>
    <definedName name="VALOR_CON_LETRA" localSheetId="1">#REF!</definedName>
    <definedName name="VALOR_CON_LETRA" localSheetId="0">#REF!</definedName>
  </definedNames>
  <calcPr calcId="124519"/>
</workbook>
</file>

<file path=xl/calcChain.xml><?xml version="1.0" encoding="utf-8"?>
<calcChain xmlns="http://schemas.openxmlformats.org/spreadsheetml/2006/main">
  <c r="G305" i="35"/>
  <c r="F305"/>
  <c r="E305"/>
  <c r="D305"/>
  <c r="G310"/>
  <c r="G311"/>
  <c r="G312"/>
  <c r="G313"/>
  <c r="G314"/>
  <c r="G315"/>
  <c r="G316"/>
  <c r="G309"/>
  <c r="D205"/>
  <c r="D204"/>
  <c r="D203"/>
  <c r="D202"/>
  <c r="D201"/>
  <c r="E309"/>
  <c r="G298"/>
  <c r="A5" i="32"/>
  <c r="D445" i="37" l="1"/>
  <c r="D444"/>
  <c r="D443"/>
  <c r="D442"/>
  <c r="D441"/>
  <c r="D440"/>
  <c r="D439"/>
  <c r="D438"/>
  <c r="D437"/>
  <c r="D436"/>
  <c r="D435"/>
  <c r="D434"/>
  <c r="D433"/>
  <c r="D432"/>
  <c r="D431"/>
  <c r="D430"/>
  <c r="D429"/>
  <c r="D428"/>
  <c r="D427"/>
  <c r="D426"/>
  <c r="D425"/>
  <c r="D424"/>
  <c r="D423"/>
  <c r="D422"/>
  <c r="D421"/>
  <c r="D420"/>
  <c r="F419"/>
  <c r="D419"/>
  <c r="H419" s="1"/>
  <c r="D418"/>
  <c r="D417"/>
  <c r="D416"/>
  <c r="D415"/>
  <c r="D414"/>
  <c r="D413"/>
  <c r="F413" s="1"/>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E338" s="1"/>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F161"/>
  <c r="D161"/>
  <c r="G161" s="1"/>
  <c r="D160"/>
  <c r="D159"/>
  <c r="D158"/>
  <c r="E158" s="1"/>
  <c r="D157"/>
  <c r="D156"/>
  <c r="D155"/>
  <c r="D154"/>
  <c r="D153"/>
  <c r="D152"/>
  <c r="D151"/>
  <c r="D150"/>
  <c r="D149"/>
  <c r="D148"/>
  <c r="D147"/>
  <c r="D146"/>
  <c r="D145"/>
  <c r="D144"/>
  <c r="D143"/>
  <c r="D142"/>
  <c r="D141"/>
  <c r="D140"/>
  <c r="D139"/>
  <c r="D138"/>
  <c r="D137"/>
  <c r="D136"/>
  <c r="D135"/>
  <c r="D134"/>
  <c r="D133"/>
  <c r="D132"/>
  <c r="D131"/>
  <c r="D130"/>
  <c r="D129"/>
  <c r="D128"/>
  <c r="G127"/>
  <c r="F127"/>
  <c r="D127"/>
  <c r="H127" s="1"/>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G84"/>
  <c r="F84"/>
  <c r="D84"/>
  <c r="E84" s="1"/>
  <c r="D83"/>
  <c r="G83" s="1"/>
  <c r="D82"/>
  <c r="F82" s="1"/>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4"/>
  <c r="D3"/>
  <c r="D2"/>
  <c r="B358" i="35"/>
  <c r="J326"/>
  <c r="K326" s="1"/>
  <c r="K327" s="1"/>
  <c r="F317"/>
  <c r="H316"/>
  <c r="E316"/>
  <c r="H315"/>
  <c r="E315"/>
  <c r="H314"/>
  <c r="E314"/>
  <c r="H313"/>
  <c r="E313"/>
  <c r="H312"/>
  <c r="E312"/>
  <c r="H311"/>
  <c r="E311"/>
  <c r="H310"/>
  <c r="E310"/>
  <c r="H309"/>
  <c r="A299"/>
  <c r="J292"/>
  <c r="C292"/>
  <c r="J291"/>
  <c r="C291"/>
  <c r="J290"/>
  <c r="C290"/>
  <c r="B289"/>
  <c r="J222"/>
  <c r="C222"/>
  <c r="J221"/>
  <c r="C221"/>
  <c r="J220"/>
  <c r="C220"/>
  <c r="B219"/>
  <c r="J151"/>
  <c r="C151"/>
  <c r="J150"/>
  <c r="C150"/>
  <c r="J149"/>
  <c r="C149"/>
  <c r="B148"/>
  <c r="H140"/>
  <c r="G140"/>
  <c r="F140"/>
  <c r="E140"/>
  <c r="D140"/>
  <c r="H139"/>
  <c r="G139"/>
  <c r="F139"/>
  <c r="E139"/>
  <c r="D139"/>
  <c r="I138"/>
  <c r="J138" s="1"/>
  <c r="H135"/>
  <c r="G135"/>
  <c r="F135"/>
  <c r="E135"/>
  <c r="D135"/>
  <c r="I134"/>
  <c r="J134" s="1"/>
  <c r="H131"/>
  <c r="G131"/>
  <c r="F131"/>
  <c r="E131"/>
  <c r="D131"/>
  <c r="I130"/>
  <c r="J130" s="1"/>
  <c r="H127"/>
  <c r="G127"/>
  <c r="F127"/>
  <c r="E127"/>
  <c r="D127"/>
  <c r="I126"/>
  <c r="J126" s="1"/>
  <c r="H123"/>
  <c r="G123"/>
  <c r="F123"/>
  <c r="E123"/>
  <c r="D123"/>
  <c r="I122"/>
  <c r="J122" s="1"/>
  <c r="H119"/>
  <c r="G119"/>
  <c r="F119"/>
  <c r="E119"/>
  <c r="D119"/>
  <c r="I118"/>
  <c r="J118" s="1"/>
  <c r="H115"/>
  <c r="G115"/>
  <c r="F115"/>
  <c r="E115"/>
  <c r="D115"/>
  <c r="I114"/>
  <c r="J114" s="1"/>
  <c r="H111"/>
  <c r="G111"/>
  <c r="F111"/>
  <c r="E111"/>
  <c r="D111"/>
  <c r="I110"/>
  <c r="J110" s="1"/>
  <c r="G104"/>
  <c r="H102" s="1"/>
  <c r="F104"/>
  <c r="G102" s="1"/>
  <c r="E104"/>
  <c r="F102" s="1"/>
  <c r="D104"/>
  <c r="E102" s="1"/>
  <c r="J78"/>
  <c r="C78"/>
  <c r="J77"/>
  <c r="C77"/>
  <c r="J76"/>
  <c r="C76"/>
  <c r="M298" l="1"/>
  <c r="H298" s="1"/>
  <c r="J298" s="1"/>
  <c r="K298" s="1"/>
  <c r="K299" s="1"/>
  <c r="K300" s="1"/>
  <c r="G419" i="37"/>
  <c r="G82"/>
  <c r="H82"/>
  <c r="E161"/>
  <c r="E82"/>
  <c r="H161"/>
  <c r="G338"/>
  <c r="H338"/>
  <c r="H84"/>
  <c r="E127"/>
  <c r="F158"/>
  <c r="F338"/>
  <c r="E419"/>
  <c r="H83"/>
  <c r="G158"/>
  <c r="F83"/>
  <c r="H158"/>
  <c r="G413"/>
  <c r="E413"/>
  <c r="E83"/>
  <c r="H413"/>
  <c r="J311" i="35"/>
  <c r="K311" s="1"/>
  <c r="I127"/>
  <c r="I111"/>
  <c r="J310"/>
  <c r="K310" s="1"/>
  <c r="J312"/>
  <c r="K312" s="1"/>
  <c r="J309"/>
  <c r="K309" s="1"/>
  <c r="J314"/>
  <c r="K314" s="1"/>
  <c r="J316"/>
  <c r="K316" s="1"/>
  <c r="I119"/>
  <c r="I139"/>
  <c r="H144"/>
  <c r="I123"/>
  <c r="I135"/>
  <c r="J313"/>
  <c r="K313" s="1"/>
  <c r="J315"/>
  <c r="K315" s="1"/>
  <c r="G141"/>
  <c r="H141"/>
  <c r="F141"/>
  <c r="I131"/>
  <c r="I115"/>
  <c r="E141"/>
  <c r="D141"/>
  <c r="K317" l="1"/>
  <c r="K318" s="1"/>
  <c r="J329" s="1"/>
  <c r="A5" i="31" s="1"/>
  <c r="H145" i="35"/>
  <c r="I125" s="1"/>
  <c r="I121" l="1"/>
  <c r="I133"/>
  <c r="I137"/>
  <c r="I129"/>
  <c r="I117"/>
  <c r="I109"/>
  <c r="I113"/>
  <c r="H146"/>
  <c r="H143" l="1"/>
  <c r="C3" i="32"/>
  <c r="I3" l="1"/>
  <c r="J3" s="1"/>
  <c r="G3"/>
  <c r="F3"/>
  <c r="D3"/>
  <c r="D4" s="1"/>
  <c r="I20" s="1"/>
  <c r="H3"/>
  <c r="E3"/>
  <c r="B3"/>
  <c r="B4" s="1"/>
  <c r="G4" l="1"/>
  <c r="N17" s="1"/>
  <c r="F4"/>
  <c r="L18" s="1"/>
  <c r="L3"/>
  <c r="K3" s="1"/>
  <c r="I17"/>
  <c r="I19"/>
  <c r="H4"/>
  <c r="I13"/>
  <c r="I15"/>
  <c r="E4"/>
  <c r="I16"/>
  <c r="J4"/>
  <c r="I18"/>
  <c r="I14"/>
  <c r="I4"/>
  <c r="Q18" s="1"/>
  <c r="G19"/>
  <c r="G20"/>
  <c r="G18"/>
  <c r="C4"/>
  <c r="G13" s="1"/>
  <c r="Q16" l="1"/>
  <c r="N12"/>
  <c r="O17"/>
  <c r="O20"/>
  <c r="P22"/>
  <c r="N13"/>
  <c r="N16"/>
  <c r="N20"/>
  <c r="N19"/>
  <c r="Q15"/>
  <c r="N14"/>
  <c r="O16"/>
  <c r="Q14"/>
  <c r="O19"/>
  <c r="N18"/>
  <c r="N15"/>
  <c r="Q13"/>
  <c r="O18"/>
  <c r="O14"/>
  <c r="L14"/>
  <c r="O15"/>
  <c r="L17"/>
  <c r="L20"/>
  <c r="M22"/>
  <c r="G12"/>
  <c r="Q12"/>
  <c r="L19"/>
  <c r="O12"/>
  <c r="O13"/>
  <c r="J20"/>
  <c r="J12"/>
  <c r="J13"/>
  <c r="J17"/>
  <c r="L13"/>
  <c r="J16"/>
  <c r="Q20"/>
  <c r="I12"/>
  <c r="I22" s="1"/>
  <c r="L12"/>
  <c r="J15"/>
  <c r="Q17"/>
  <c r="K22"/>
  <c r="J14"/>
  <c r="Q19"/>
  <c r="L16"/>
  <c r="J19"/>
  <c r="L15"/>
  <c r="J18"/>
  <c r="G16"/>
  <c r="G14"/>
  <c r="D24"/>
  <c r="G17"/>
  <c r="H20"/>
  <c r="H19"/>
  <c r="H18"/>
  <c r="H17"/>
  <c r="H16"/>
  <c r="H15"/>
  <c r="H14"/>
  <c r="H13"/>
  <c r="H12"/>
  <c r="F24"/>
  <c r="G15"/>
  <c r="N22" l="1"/>
  <c r="O22"/>
  <c r="Q22"/>
  <c r="L22"/>
  <c r="J22"/>
  <c r="G22"/>
  <c r="H22"/>
  <c r="H24" l="1"/>
  <c r="B342" i="35" s="1"/>
  <c r="A7" i="32" l="1"/>
  <c r="I3" i="31"/>
  <c r="J3" s="1"/>
  <c r="J4" s="1"/>
  <c r="E3"/>
  <c r="H3"/>
  <c r="G3"/>
  <c r="F3"/>
  <c r="D3"/>
  <c r="C3"/>
  <c r="B3"/>
  <c r="B4" s="1"/>
  <c r="H4" l="1"/>
  <c r="O18" s="1"/>
  <c r="D4"/>
  <c r="I19" s="1"/>
  <c r="G4"/>
  <c r="N20" s="1"/>
  <c r="E4"/>
  <c r="J20" s="1"/>
  <c r="G20"/>
  <c r="G19"/>
  <c r="G18"/>
  <c r="I4"/>
  <c r="F4"/>
  <c r="L3"/>
  <c r="K3" s="1"/>
  <c r="C4"/>
  <c r="G12" s="1"/>
  <c r="O20" l="1"/>
  <c r="O19"/>
  <c r="Q12"/>
  <c r="I15"/>
  <c r="I13"/>
  <c r="I20"/>
  <c r="I16"/>
  <c r="I18"/>
  <c r="I17"/>
  <c r="I14"/>
  <c r="N17"/>
  <c r="N14"/>
  <c r="N19"/>
  <c r="N16"/>
  <c r="N13"/>
  <c r="N18"/>
  <c r="N15"/>
  <c r="J18"/>
  <c r="J16"/>
  <c r="J19"/>
  <c r="J12"/>
  <c r="Q15"/>
  <c r="J15"/>
  <c r="O12"/>
  <c r="L12"/>
  <c r="O16"/>
  <c r="O17"/>
  <c r="Q13"/>
  <c r="O13"/>
  <c r="Q16"/>
  <c r="Q14"/>
  <c r="N12"/>
  <c r="O15"/>
  <c r="O14"/>
  <c r="J13"/>
  <c r="L13"/>
  <c r="P22"/>
  <c r="Q20"/>
  <c r="Q19"/>
  <c r="Q18"/>
  <c r="Q17"/>
  <c r="L16"/>
  <c r="G15"/>
  <c r="D24"/>
  <c r="J14"/>
  <c r="J17"/>
  <c r="I12"/>
  <c r="G17"/>
  <c r="H17"/>
  <c r="H15"/>
  <c r="H14"/>
  <c r="H13"/>
  <c r="F24"/>
  <c r="H12"/>
  <c r="H19"/>
  <c r="H20"/>
  <c r="H16"/>
  <c r="H18"/>
  <c r="M22"/>
  <c r="K22"/>
  <c r="L20"/>
  <c r="L19"/>
  <c r="L18"/>
  <c r="L17"/>
  <c r="L15"/>
  <c r="G14"/>
  <c r="G16"/>
  <c r="G13"/>
  <c r="L14"/>
  <c r="I22" l="1"/>
  <c r="N22"/>
  <c r="O22"/>
  <c r="J22"/>
  <c r="L22"/>
  <c r="Q22"/>
  <c r="G22"/>
  <c r="H22"/>
  <c r="H24" l="1"/>
  <c r="A7" l="1"/>
  <c r="B331" i="35"/>
</calcChain>
</file>

<file path=xl/sharedStrings.xml><?xml version="1.0" encoding="utf-8"?>
<sst xmlns="http://schemas.openxmlformats.org/spreadsheetml/2006/main" count="3048" uniqueCount="1325">
  <si>
    <t>Domicilio:</t>
  </si>
  <si>
    <t>Ciudad:</t>
  </si>
  <si>
    <t>ANTECEDENTES</t>
  </si>
  <si>
    <t>Nombre del Propietario:</t>
  </si>
  <si>
    <t>Nombre del Solicitante:</t>
  </si>
  <si>
    <t>Fecha del Avalúo:</t>
  </si>
  <si>
    <t>Inmueble que se Valúa:</t>
  </si>
  <si>
    <t>Ubicación del Predio:</t>
  </si>
  <si>
    <t>Régimen de Propiedad:</t>
  </si>
  <si>
    <t>CARACTERÍSTICAS URBANAS</t>
  </si>
  <si>
    <t>Clasificación de la Zona:</t>
  </si>
  <si>
    <t>Servicios Muncipales:</t>
  </si>
  <si>
    <t>DESCRIPCIÓN GENERAL DEL PREDIO</t>
  </si>
  <si>
    <t>Indiviso:</t>
  </si>
  <si>
    <t>A) Del Terreno</t>
  </si>
  <si>
    <t>Superficie</t>
  </si>
  <si>
    <t>Valor Unitario</t>
  </si>
  <si>
    <t>Factor</t>
  </si>
  <si>
    <t>Motivo</t>
  </si>
  <si>
    <t>Valor Neto</t>
  </si>
  <si>
    <t>Valor Resultante</t>
  </si>
  <si>
    <t>Total:</t>
  </si>
  <si>
    <t>B) De las Construcciones</t>
  </si>
  <si>
    <t>C) Instalaciones Especiales</t>
  </si>
  <si>
    <t>(Este dato no tiene validez si carece del sello de valor referido aprobado.)</t>
  </si>
  <si>
    <t>Observaciones:</t>
  </si>
  <si>
    <t xml:space="preserve"> </t>
  </si>
  <si>
    <t>BLOQUE</t>
  </si>
  <si>
    <t>CALIDAD</t>
  </si>
  <si>
    <t>RAIZ CUARTA</t>
  </si>
  <si>
    <t>Valor Referido al año:</t>
  </si>
  <si>
    <t>P.E. EN %</t>
  </si>
  <si>
    <t>AUS</t>
  </si>
  <si>
    <t>ECO</t>
  </si>
  <si>
    <t>MED</t>
  </si>
  <si>
    <t>SUP</t>
  </si>
  <si>
    <t>LUJ</t>
  </si>
  <si>
    <t>Perito:</t>
  </si>
  <si>
    <t>TOTALES</t>
  </si>
  <si>
    <t>Descripción</t>
  </si>
  <si>
    <t>Bloque</t>
  </si>
  <si>
    <t>Factor de ajuste</t>
  </si>
  <si>
    <t>INTEGRO</t>
  </si>
  <si>
    <t>OTRO</t>
  </si>
  <si>
    <t>AVALÚO FÍSICO</t>
  </si>
  <si>
    <t>LOTE TIPO</t>
  </si>
  <si>
    <t>Frente</t>
  </si>
  <si>
    <t>Perímetro</t>
  </si>
  <si>
    <t>Profundidad</t>
  </si>
  <si>
    <t>REPORTE FOTOGRÁFICO</t>
  </si>
  <si>
    <t>Frentes disc.</t>
  </si>
  <si>
    <t>Ec</t>
  </si>
  <si>
    <t>Er</t>
  </si>
  <si>
    <t>Pr</t>
  </si>
  <si>
    <t>Eir</t>
  </si>
  <si>
    <t>Ec=</t>
  </si>
  <si>
    <t>Edad original de la construcción</t>
  </si>
  <si>
    <t>Er=</t>
  </si>
  <si>
    <t>Edad de la remodelación</t>
  </si>
  <si>
    <t>Pr=</t>
  </si>
  <si>
    <t>Porcentaje de remodelación</t>
  </si>
  <si>
    <t>Eir=</t>
  </si>
  <si>
    <t xml:space="preserve"> Edad inmueble remodelado</t>
  </si>
  <si>
    <t>No. Folio</t>
  </si>
  <si>
    <t>Tel.</t>
  </si>
  <si>
    <t>Cel.</t>
  </si>
  <si>
    <t>VALOR REFERIDO</t>
  </si>
  <si>
    <t>LOCALIZACIÓN DEL PREDIO Y CROQUIS CON ÁREA CONSTRUIDA</t>
  </si>
  <si>
    <t>DESCRIPCIÓN Y DISTRIBUCIÓN DEL INMUEBLE</t>
  </si>
  <si>
    <t>CLASIFICACIÓN DE LAS CONSTRUCCIONES</t>
  </si>
  <si>
    <t>Distancia a esquina:</t>
  </si>
  <si>
    <t>A la calle:</t>
  </si>
  <si>
    <t>Superficie de construcción según levantamiento:</t>
  </si>
  <si>
    <t>Frente a calle:</t>
  </si>
  <si>
    <t>Entre calles:</t>
  </si>
  <si>
    <t>Superficie de construcción según recibo predial:</t>
  </si>
  <si>
    <t>MEDIO</t>
  </si>
  <si>
    <t>OO</t>
  </si>
  <si>
    <t>AUSTERO</t>
  </si>
  <si>
    <t>ECONÓMICO</t>
  </si>
  <si>
    <t>SUPERIOR</t>
  </si>
  <si>
    <t>LUJO</t>
  </si>
  <si>
    <t>P.E. PARTIDA EN %</t>
  </si>
  <si>
    <t>Resultado de Puntos P/P</t>
  </si>
  <si>
    <t>02 LONGITUD DE CLAROS</t>
  </si>
  <si>
    <t>0.00 - 3.00</t>
  </si>
  <si>
    <t>3.10 - 3.50</t>
  </si>
  <si>
    <t>3.60 - 4.50</t>
  </si>
  <si>
    <t>4.60 - 5.00</t>
  </si>
  <si>
    <t>Más de 5.00</t>
  </si>
  <si>
    <t>03 ALTURA (m)</t>
  </si>
  <si>
    <t xml:space="preserve">    0.00-2.40 (sin estructura)</t>
  </si>
  <si>
    <t>0.00-2.40 (con estructura)</t>
  </si>
  <si>
    <t>2.41-2.70</t>
  </si>
  <si>
    <t>2.71-3.00</t>
  </si>
  <si>
    <t>Más de 3.00</t>
  </si>
  <si>
    <t>04 NO. BAÑOS</t>
  </si>
  <si>
    <t>0-1</t>
  </si>
  <si>
    <t>2-3</t>
  </si>
  <si>
    <t>3.5-4.5</t>
  </si>
  <si>
    <t>Más de 4.5</t>
  </si>
  <si>
    <t>05 PISOS</t>
  </si>
  <si>
    <t>06 CARPINTERÍA</t>
  </si>
  <si>
    <t>07 HERRERÍA</t>
  </si>
  <si>
    <t>08 FACHADA</t>
  </si>
  <si>
    <t>LÍMITE INFERIOR</t>
  </si>
  <si>
    <t>PUNTOS / CLASIFICACIÓN (Pts_Clas)</t>
  </si>
  <si>
    <t>LÍMITE SUPERIOR</t>
  </si>
  <si>
    <t>Nº DE FACTORES ELEGIDOS</t>
  </si>
  <si>
    <t>PUNTOS TOTALES DEL SUJETO</t>
  </si>
  <si>
    <t>CLASIFICACIÓN</t>
  </si>
  <si>
    <t>01 SUP. DE CONSTRUCCIÓN (m2)</t>
  </si>
  <si>
    <t>AVALÚO PARA TRANSMISIÓN DE DOMINIO CON VALORES CATASTRALES</t>
  </si>
  <si>
    <t>No. Registro Catastro:</t>
  </si>
  <si>
    <t>Clave Catastral:</t>
  </si>
  <si>
    <t>D65-J2-067-007</t>
  </si>
  <si>
    <t>Recaudadora y cuenta:</t>
  </si>
  <si>
    <t>4-U-1969</t>
  </si>
  <si>
    <t>Densidad de Const.:</t>
  </si>
  <si>
    <t>Coeficiente de Utilización:</t>
  </si>
  <si>
    <t>C.U.S.</t>
  </si>
  <si>
    <t>C.O.S.</t>
  </si>
  <si>
    <t>1 - 45</t>
  </si>
  <si>
    <t>46 - 124</t>
  </si>
  <si>
    <t>125 - 299</t>
  </si>
  <si>
    <t>Más de 475</t>
  </si>
  <si>
    <t>300 - 475</t>
  </si>
  <si>
    <t>Al Norte:</t>
  </si>
  <si>
    <t>Al Sur:</t>
  </si>
  <si>
    <t>Al Oriente:</t>
  </si>
  <si>
    <t>Al Poniente:</t>
  </si>
  <si>
    <t>de fecha</t>
  </si>
  <si>
    <t>Superficie de</t>
  </si>
  <si>
    <t>Medidas y colindancias:</t>
  </si>
  <si>
    <t>Datos de Notaría:</t>
  </si>
  <si>
    <t>23 de enero</t>
  </si>
  <si>
    <t>Particular</t>
  </si>
  <si>
    <t>según visor cartográfico de Catastro</t>
  </si>
  <si>
    <t>según levantamiento</t>
  </si>
  <si>
    <t>Observaciones referentes al título de propiedad:</t>
  </si>
  <si>
    <t>Mixta - Habitacional y comercial</t>
  </si>
  <si>
    <t>Habitacional y comercial</t>
  </si>
  <si>
    <t>Servicios completos con redes de tipo mixto…</t>
  </si>
  <si>
    <t>Casa habitación / local comercial / departamento habitacional / oficina / etc.</t>
  </si>
  <si>
    <t>Uso específico:</t>
  </si>
  <si>
    <t>Destino específico de las construcciones:</t>
  </si>
  <si>
    <t>Bodega</t>
  </si>
  <si>
    <t>Comercial</t>
  </si>
  <si>
    <t>de la Notaría Pública</t>
  </si>
  <si>
    <t>ante la fe del</t>
  </si>
  <si>
    <t>Lic. Rubén Barba Hernández</t>
  </si>
  <si>
    <t>DESCRIPCIÓN DE ELEMENTOS DE CONSTRUCCIÓN POR PARTIDA Y TABLA PARAMÉTRICA</t>
  </si>
  <si>
    <t>Firma del Perito</t>
  </si>
  <si>
    <t>Sello de Autorización</t>
  </si>
  <si>
    <t>Tel:</t>
  </si>
  <si>
    <t>Const. Dominante:</t>
  </si>
  <si>
    <t>Escritura</t>
  </si>
  <si>
    <t xml:space="preserve">según </t>
  </si>
  <si>
    <t>CENTRO</t>
  </si>
  <si>
    <t>MINERVA</t>
  </si>
  <si>
    <t>OBLATOS</t>
  </si>
  <si>
    <t>CRUZ DEL SUR</t>
  </si>
  <si>
    <t>0-5</t>
  </si>
  <si>
    <t>6-10</t>
  </si>
  <si>
    <t>31-40</t>
  </si>
  <si>
    <t>41-80</t>
  </si>
  <si>
    <t>-</t>
  </si>
  <si>
    <t>1.1. Aplanados:</t>
  </si>
  <si>
    <t>2.1. Cimentación:</t>
  </si>
  <si>
    <t>2.2. Columnas y trabes:</t>
  </si>
  <si>
    <t>2.3. Cubiertas, entrepisos y techos:</t>
  </si>
  <si>
    <t>2.4. Escaleras:</t>
  </si>
  <si>
    <t>1.2. Recubrimientos de techos:</t>
  </si>
  <si>
    <t>1.3. Recubrimientos de muros:</t>
  </si>
  <si>
    <t>1.4. Pintura:</t>
  </si>
  <si>
    <t>1.5. Instalación eléctrica:</t>
  </si>
  <si>
    <t>4.1. Mubles de baño:</t>
  </si>
  <si>
    <t>4.2. Instalación hidráulica y de gas:</t>
  </si>
  <si>
    <t>4.3. Instalaciones sanitarias:</t>
  </si>
  <si>
    <t>3.1. Muros:</t>
  </si>
  <si>
    <t>5.1. Recubrimientos de pisos:</t>
  </si>
  <si>
    <t>6. Carpintería:</t>
  </si>
  <si>
    <t>8. Fachada:</t>
  </si>
  <si>
    <t>7.2 Vidriería:</t>
  </si>
  <si>
    <t>7.1 Herrería:</t>
  </si>
  <si>
    <r>
      <rPr>
        <sz val="10"/>
        <rFont val="Arial"/>
        <family val="2"/>
      </rPr>
      <t>de</t>
    </r>
    <r>
      <rPr>
        <b/>
        <sz val="10"/>
        <rFont val="Arial"/>
        <family val="2"/>
      </rPr>
      <t xml:space="preserve"> Tepatitlán de Morelos, Jal.</t>
    </r>
  </si>
  <si>
    <t>PREDIO INTERIOR</t>
  </si>
  <si>
    <t>VALOR POR M2</t>
  </si>
  <si>
    <t>CVE</t>
  </si>
  <si>
    <t>CCC</t>
  </si>
  <si>
    <t>M1LB</t>
  </si>
  <si>
    <t>SM1LB</t>
  </si>
  <si>
    <t>A1LB</t>
  </si>
  <si>
    <t>0000</t>
  </si>
  <si>
    <t>M1LR</t>
  </si>
  <si>
    <t>SM1LR</t>
  </si>
  <si>
    <t>A1LR</t>
  </si>
  <si>
    <t>0001</t>
  </si>
  <si>
    <t>M1LM</t>
  </si>
  <si>
    <t>SM1LM</t>
  </si>
  <si>
    <t>A1LM</t>
  </si>
  <si>
    <t>0002</t>
  </si>
  <si>
    <t>M1SB</t>
  </si>
  <si>
    <t>SM1SB</t>
  </si>
  <si>
    <t>A1SB</t>
  </si>
  <si>
    <t>0010</t>
  </si>
  <si>
    <t>M1SR</t>
  </si>
  <si>
    <t>SM1SR</t>
  </si>
  <si>
    <t>A1SR</t>
  </si>
  <si>
    <t>0011</t>
  </si>
  <si>
    <t>M1SM</t>
  </si>
  <si>
    <t>SM1SM</t>
  </si>
  <si>
    <t>A1SM</t>
  </si>
  <si>
    <t>0012</t>
  </si>
  <si>
    <t>M1MB</t>
  </si>
  <si>
    <t>SM1MB</t>
  </si>
  <si>
    <t>A1MB</t>
  </si>
  <si>
    <t>0020</t>
  </si>
  <si>
    <t>M1MR</t>
  </si>
  <si>
    <t>SM1MR</t>
  </si>
  <si>
    <t>A1MR</t>
  </si>
  <si>
    <t>0021</t>
  </si>
  <si>
    <t>M1MM</t>
  </si>
  <si>
    <t>SM1MM</t>
  </si>
  <si>
    <t>A1MM</t>
  </si>
  <si>
    <t>0022</t>
  </si>
  <si>
    <t>M1EB</t>
  </si>
  <si>
    <t>SM1EB</t>
  </si>
  <si>
    <t>A1EB</t>
  </si>
  <si>
    <t>0030</t>
  </si>
  <si>
    <t>M1ER</t>
  </si>
  <si>
    <t>SM1ER</t>
  </si>
  <si>
    <t>A1ER</t>
  </si>
  <si>
    <t>0031</t>
  </si>
  <si>
    <t>M1EM</t>
  </si>
  <si>
    <t>SM1EM</t>
  </si>
  <si>
    <t>A1EM</t>
  </si>
  <si>
    <t>0032</t>
  </si>
  <si>
    <t>M1AB</t>
  </si>
  <si>
    <t>SM1AB</t>
  </si>
  <si>
    <t>A1AB</t>
  </si>
  <si>
    <t>0040</t>
  </si>
  <si>
    <t>M1AR</t>
  </si>
  <si>
    <t>SM1AR</t>
  </si>
  <si>
    <t>A1AR</t>
  </si>
  <si>
    <t>0041</t>
  </si>
  <si>
    <t>M1AM</t>
  </si>
  <si>
    <t>SM1AM</t>
  </si>
  <si>
    <t>A1AM</t>
  </si>
  <si>
    <t>0042</t>
  </si>
  <si>
    <t>M2LB</t>
  </si>
  <si>
    <t>SM2LB</t>
  </si>
  <si>
    <t>A2LB</t>
  </si>
  <si>
    <t>0100</t>
  </si>
  <si>
    <t>M2LR</t>
  </si>
  <si>
    <t>SM2LR</t>
  </si>
  <si>
    <t>A2LR</t>
  </si>
  <si>
    <t>0101</t>
  </si>
  <si>
    <t>M2LM</t>
  </si>
  <si>
    <t>SM2LM</t>
  </si>
  <si>
    <t>A2LM</t>
  </si>
  <si>
    <t>0102</t>
  </si>
  <si>
    <t>M2SB</t>
  </si>
  <si>
    <t>SM2SB</t>
  </si>
  <si>
    <t>A2SB</t>
  </si>
  <si>
    <t>0110</t>
  </si>
  <si>
    <t>M2SR</t>
  </si>
  <si>
    <t>SM2SR</t>
  </si>
  <si>
    <t>A2SR</t>
  </si>
  <si>
    <t>0111</t>
  </si>
  <si>
    <t>M2SM</t>
  </si>
  <si>
    <t>SM2SM</t>
  </si>
  <si>
    <t>A2SM</t>
  </si>
  <si>
    <t>0112</t>
  </si>
  <si>
    <t>M2MB</t>
  </si>
  <si>
    <t>SM2MB</t>
  </si>
  <si>
    <t>A2MB</t>
  </si>
  <si>
    <t>0120</t>
  </si>
  <si>
    <t>M2MR</t>
  </si>
  <si>
    <t>SM2MR</t>
  </si>
  <si>
    <t>A2MR</t>
  </si>
  <si>
    <t>0121</t>
  </si>
  <si>
    <t>M2MM</t>
  </si>
  <si>
    <t>SM2MM</t>
  </si>
  <si>
    <t>A2MM</t>
  </si>
  <si>
    <t>0122</t>
  </si>
  <si>
    <t>M2EB</t>
  </si>
  <si>
    <t>SM2EB</t>
  </si>
  <si>
    <t>A2EB</t>
  </si>
  <si>
    <t>0130</t>
  </si>
  <si>
    <t>M2ER</t>
  </si>
  <si>
    <t>SM2ER</t>
  </si>
  <si>
    <t>A2ER</t>
  </si>
  <si>
    <t>0131</t>
  </si>
  <si>
    <t>M2EM</t>
  </si>
  <si>
    <t>SM2EM</t>
  </si>
  <si>
    <t>A2EM</t>
  </si>
  <si>
    <t>0132</t>
  </si>
  <si>
    <t>M2AB</t>
  </si>
  <si>
    <t>SM2AB</t>
  </si>
  <si>
    <t>A2AB</t>
  </si>
  <si>
    <t>0140</t>
  </si>
  <si>
    <t>M2AR</t>
  </si>
  <si>
    <t>SM2AR</t>
  </si>
  <si>
    <t>A2AR</t>
  </si>
  <si>
    <t>0141</t>
  </si>
  <si>
    <t>M2AM</t>
  </si>
  <si>
    <t>SM2AM</t>
  </si>
  <si>
    <t>A2AM</t>
  </si>
  <si>
    <t>0142</t>
  </si>
  <si>
    <t>IM1EB</t>
  </si>
  <si>
    <t>ISM1EB</t>
  </si>
  <si>
    <t>IA1EB</t>
  </si>
  <si>
    <t>0300</t>
  </si>
  <si>
    <t>IM1ER</t>
  </si>
  <si>
    <t>ISM1ER</t>
  </si>
  <si>
    <t>IA1ER</t>
  </si>
  <si>
    <t>0301</t>
  </si>
  <si>
    <t>IM1EM</t>
  </si>
  <si>
    <t>ISM1EM</t>
  </si>
  <si>
    <t>IA1EM</t>
  </si>
  <si>
    <t>0302</t>
  </si>
  <si>
    <t>IM1SB</t>
  </si>
  <si>
    <t>ISM1SB</t>
  </si>
  <si>
    <t>IA1SB</t>
  </si>
  <si>
    <t>0310</t>
  </si>
  <si>
    <t>IM1SR</t>
  </si>
  <si>
    <t>ISM1SR</t>
  </si>
  <si>
    <t>IA1SR</t>
  </si>
  <si>
    <t>0311</t>
  </si>
  <si>
    <t>IM1SM</t>
  </si>
  <si>
    <t>ISM1SM</t>
  </si>
  <si>
    <t>IA1SM</t>
  </si>
  <si>
    <t>0312</t>
  </si>
  <si>
    <t>IM1MB</t>
  </si>
  <si>
    <t>ISM1MB</t>
  </si>
  <si>
    <t>IA1MB</t>
  </si>
  <si>
    <t>0320</t>
  </si>
  <si>
    <t>IM1MR</t>
  </si>
  <si>
    <t>ISM1MR</t>
  </si>
  <si>
    <t>IA1MR</t>
  </si>
  <si>
    <t>0321</t>
  </si>
  <si>
    <t>IM1MM</t>
  </si>
  <si>
    <t>ISM1MM</t>
  </si>
  <si>
    <t>IA1MM</t>
  </si>
  <si>
    <t>0322</t>
  </si>
  <si>
    <t>0330</t>
  </si>
  <si>
    <t>0331</t>
  </si>
  <si>
    <t>0332</t>
  </si>
  <si>
    <t>0400</t>
  </si>
  <si>
    <t>0401</t>
  </si>
  <si>
    <t>0402</t>
  </si>
  <si>
    <t>IM2EB</t>
  </si>
  <si>
    <t>IA2SB</t>
  </si>
  <si>
    <t>0410</t>
  </si>
  <si>
    <t>IM2SR</t>
  </si>
  <si>
    <t>ISM2SR</t>
  </si>
  <si>
    <t>IA2SR</t>
  </si>
  <si>
    <t>0411</t>
  </si>
  <si>
    <t>IM2SM</t>
  </si>
  <si>
    <t>ISM2SM</t>
  </si>
  <si>
    <t>IA2SM</t>
  </si>
  <si>
    <t>0412</t>
  </si>
  <si>
    <t>IM2MB</t>
  </si>
  <si>
    <t>ISM2MB</t>
  </si>
  <si>
    <t>IA2MB</t>
  </si>
  <si>
    <t>IM2MR</t>
  </si>
  <si>
    <t>ISM2MR</t>
  </si>
  <si>
    <t>IA2MR</t>
  </si>
  <si>
    <t>IM2MM</t>
  </si>
  <si>
    <t>ISM2MM</t>
  </si>
  <si>
    <t>IA2MM</t>
  </si>
  <si>
    <t>ISM2EB</t>
  </si>
  <si>
    <t>IA2EB</t>
  </si>
  <si>
    <t>IM2ER</t>
  </si>
  <si>
    <t>ISM2ER</t>
  </si>
  <si>
    <t>IA2ER</t>
  </si>
  <si>
    <t>IM2EM</t>
  </si>
  <si>
    <t>ISM2EM</t>
  </si>
  <si>
    <t>IA2EM</t>
  </si>
  <si>
    <t>PSB</t>
  </si>
  <si>
    <t>PSR</t>
  </si>
  <si>
    <t>PSM</t>
  </si>
  <si>
    <t>PMB</t>
  </si>
  <si>
    <t>PMR</t>
  </si>
  <si>
    <t>PMM</t>
  </si>
  <si>
    <t>PEB</t>
  </si>
  <si>
    <t>PER</t>
  </si>
  <si>
    <t>PEM</t>
  </si>
  <si>
    <t>0420</t>
  </si>
  <si>
    <t>0421</t>
  </si>
  <si>
    <t>0422</t>
  </si>
  <si>
    <t>0430</t>
  </si>
  <si>
    <t>0431</t>
  </si>
  <si>
    <t>0432</t>
  </si>
  <si>
    <t>CONDOMINIO</t>
  </si>
  <si>
    <t>Provisional-Superior-Bueno</t>
  </si>
  <si>
    <t>Provisional-Superior-Regular</t>
  </si>
  <si>
    <t>Provisional-Superior-Malo</t>
  </si>
  <si>
    <t>Provisional-Medio-Bueno</t>
  </si>
  <si>
    <t>Provisional-Medio-Regular</t>
  </si>
  <si>
    <t>Provisional-Medio-Malo</t>
  </si>
  <si>
    <t>Provisional-Economico-Bueno</t>
  </si>
  <si>
    <t>Provisional-Economico-Regular</t>
  </si>
  <si>
    <t>Provisional-Economico-Malo</t>
  </si>
  <si>
    <t>APSTS</t>
  </si>
  <si>
    <t>Area Piso Sin Techo-Superior</t>
  </si>
  <si>
    <t>APSTM</t>
  </si>
  <si>
    <t>Area Piso Sin Techo-Medio</t>
  </si>
  <si>
    <t>APSTE</t>
  </si>
  <si>
    <t>Area Piso Sin Techo-Economico</t>
  </si>
  <si>
    <t>INSDEPE</t>
  </si>
  <si>
    <t>Instalacion Deportiva-Economica</t>
  </si>
  <si>
    <t>INSDEPM</t>
  </si>
  <si>
    <t>Instalacion Deportiva-Medio</t>
  </si>
  <si>
    <t>INSDEPS</t>
  </si>
  <si>
    <t>Instalacion Deportiva-Superior</t>
  </si>
  <si>
    <t>ESTS</t>
  </si>
  <si>
    <t>Estacionamiento-Superior</t>
  </si>
  <si>
    <t>ESTM</t>
  </si>
  <si>
    <t>Estacionamiento-Medio</t>
  </si>
  <si>
    <t>ESTE</t>
  </si>
  <si>
    <t>Estacionamiento-Economico</t>
  </si>
  <si>
    <t>PLAMEX</t>
  </si>
  <si>
    <t>Plaza Mexico</t>
  </si>
  <si>
    <t>PLAGAL</t>
  </si>
  <si>
    <t>Plaza Galeria del Calzado</t>
  </si>
  <si>
    <t>PLATER</t>
  </si>
  <si>
    <t>Plaza Terranova</t>
  </si>
  <si>
    <t>PLAREV</t>
  </si>
  <si>
    <t>Plaza Revolucion</t>
  </si>
  <si>
    <t>PLAARB</t>
  </si>
  <si>
    <t>Plaza Arboledas</t>
  </si>
  <si>
    <t>PLAPAB</t>
  </si>
  <si>
    <t>Plaza Pabellon</t>
  </si>
  <si>
    <t>PLACEN</t>
  </si>
  <si>
    <t>Plaza Centro Magno</t>
  </si>
  <si>
    <t>PLABON</t>
  </si>
  <si>
    <t>Plaza Bonita</t>
  </si>
  <si>
    <t>PLAIND</t>
  </si>
  <si>
    <t>Plaza Independencia</t>
  </si>
  <si>
    <t>PLAANG</t>
  </si>
  <si>
    <t>Plaza del angel</t>
  </si>
  <si>
    <t>PLAEXI</t>
  </si>
  <si>
    <t>Plaza Eximoda</t>
  </si>
  <si>
    <t>PLATOR</t>
  </si>
  <si>
    <t>Plaza las Torres</t>
  </si>
  <si>
    <t>PLAFOR</t>
  </si>
  <si>
    <t>Plaza Forum Tlaquepaque</t>
  </si>
  <si>
    <t>ALBSB</t>
  </si>
  <si>
    <t>ALBSR</t>
  </si>
  <si>
    <t>ALBSM</t>
  </si>
  <si>
    <t>ALBMB</t>
  </si>
  <si>
    <t>ALBMR</t>
  </si>
  <si>
    <t>ALBMM</t>
  </si>
  <si>
    <t>ALBEB</t>
  </si>
  <si>
    <t>ALBER</t>
  </si>
  <si>
    <t>ALBEM</t>
  </si>
  <si>
    <t>Alberca-Superior-Bueno</t>
  </si>
  <si>
    <t>Alberca-Medio-Regular</t>
  </si>
  <si>
    <t>Alberca-Superior-Regular</t>
  </si>
  <si>
    <t>Alberca-Superior-Malo</t>
  </si>
  <si>
    <t>Alberca-Medio-Bueno</t>
  </si>
  <si>
    <t>Alberca-Medio-Malo</t>
  </si>
  <si>
    <t>Alberca-Economico-Bueno</t>
  </si>
  <si>
    <t>Alberca-Economico-Regular</t>
  </si>
  <si>
    <t>Alberca-Economico-Malo</t>
  </si>
  <si>
    <t>Industrial-Moderno2-Superior-Bueno</t>
  </si>
  <si>
    <t>Industrial-Moderno2-Superior-Regular</t>
  </si>
  <si>
    <t>Industrial-Moderno2-Superior-Malo</t>
  </si>
  <si>
    <t>Industrial-Moderno2-Medio-Bueno</t>
  </si>
  <si>
    <t>Industrial-Moderno2-Medio-Regular</t>
  </si>
  <si>
    <t>Industrial-Moderno2-Medio-Malo</t>
  </si>
  <si>
    <t>Industrial-Moderno2-Economico-Bueno</t>
  </si>
  <si>
    <t>Industrial-Moderno2-Economico-Regular</t>
  </si>
  <si>
    <t>Industrial-Moderno2-Economico-Malo</t>
  </si>
  <si>
    <t>Industrial-Moderno1-Superior-Bueno</t>
  </si>
  <si>
    <t>Industrial-Moderno1-Superior-Regular</t>
  </si>
  <si>
    <t>Industrial-Moderno1-Superior-Malo</t>
  </si>
  <si>
    <t>Industrial-Moderno1-Medio-Bueno</t>
  </si>
  <si>
    <t>Industrial-Moderno1-Medio-Regular</t>
  </si>
  <si>
    <t>Industrial-Moderno1-Medio-Malo</t>
  </si>
  <si>
    <t>Industrial-Moderno1-Economico-Bueno</t>
  </si>
  <si>
    <t>Industrial-Moderno1-Economico-Regular</t>
  </si>
  <si>
    <t>Industrial-Moderno1-Economico-Malo</t>
  </si>
  <si>
    <t>Moderno1-Lujo-Bueno</t>
  </si>
  <si>
    <t>Moderno1-Lujo-Regular</t>
  </si>
  <si>
    <t>Moderno1-Lujo-Malo</t>
  </si>
  <si>
    <t>Moderno1-Superior-Bueno</t>
  </si>
  <si>
    <t>Moderno1-Superior-Regular</t>
  </si>
  <si>
    <t>Moderno1-Superior-Malo</t>
  </si>
  <si>
    <t>Moderno1-Medio-Bueno</t>
  </si>
  <si>
    <t>Moderno1-Medio-Regular</t>
  </si>
  <si>
    <t>Moderno1-Medio-Malo</t>
  </si>
  <si>
    <t>Moderno1-Economico-Bueno</t>
  </si>
  <si>
    <t>Moderno1-Economico-Regular</t>
  </si>
  <si>
    <t>Moderno1-Economico-Malo</t>
  </si>
  <si>
    <t>Moderno1-Austero-Bueno</t>
  </si>
  <si>
    <t>Moderno1-Austero-Regular</t>
  </si>
  <si>
    <t>Moderno1-Austero-Malo</t>
  </si>
  <si>
    <t>Moderno2-Lujo-Bueno</t>
  </si>
  <si>
    <t>Moderno2-Lujo-Regular</t>
  </si>
  <si>
    <t>Moderno2-Lujo-Malo</t>
  </si>
  <si>
    <t>Moderno2-Superior-Bueno</t>
  </si>
  <si>
    <t>Moderno2-Superior-Regular</t>
  </si>
  <si>
    <t>Moderno2-Superior-Malo</t>
  </si>
  <si>
    <t>Moderno2-Medio-Bueno</t>
  </si>
  <si>
    <t>Moderno2-Medio-Regular</t>
  </si>
  <si>
    <t>Moderno2-Medio-Malo</t>
  </si>
  <si>
    <t>Moderno2-Economico-Bueno</t>
  </si>
  <si>
    <t>Moderno2-Economico-Regular</t>
  </si>
  <si>
    <t>Moderno2-Economico-Malo</t>
  </si>
  <si>
    <t>Moderno2-Austero-Bueno</t>
  </si>
  <si>
    <t>Moderno2-Austero-Regular</t>
  </si>
  <si>
    <t>Moderno2-Austero-Malo</t>
  </si>
  <si>
    <t>Industrial-Semimoderno1-Superior-Bueno</t>
  </si>
  <si>
    <t>Industrial-Semimoderno1-Superior-Regular</t>
  </si>
  <si>
    <t>Industrial-Semimoderno1-Superior-Malo</t>
  </si>
  <si>
    <t>Industrial-Semimoderno1-Medio-Bueno</t>
  </si>
  <si>
    <t>Industrial-Semimoderno1-Medio-Regular</t>
  </si>
  <si>
    <t>Industrial-Semimoderno1-Medio-Malo</t>
  </si>
  <si>
    <t>Industrial-Semimoderno1-Economico-Bueno</t>
  </si>
  <si>
    <t>Industrial-Semimoderno1-Economico-Regular</t>
  </si>
  <si>
    <t>Industrial-Semimoderno1-Economico-Malo</t>
  </si>
  <si>
    <t>Semimoderno1-Lujo-Bueno</t>
  </si>
  <si>
    <t>Semimoderno1-Lujo-Regular</t>
  </si>
  <si>
    <t>Semimoderno1-Lujo-Malo</t>
  </si>
  <si>
    <t>Semimoderno1-Superior-Bueno</t>
  </si>
  <si>
    <t>Semimoderno1-Superior-Regular</t>
  </si>
  <si>
    <t>Semimoderno1-Superior-Malo</t>
  </si>
  <si>
    <t>Semimoderno1-Medio-Bueno</t>
  </si>
  <si>
    <t>Semimoderno1-Medio-Regular</t>
  </si>
  <si>
    <t>Semimoderno1-Medio-Malo</t>
  </si>
  <si>
    <t>Semimoderno1-Economico-Bueno</t>
  </si>
  <si>
    <t>Semimoderno1-Economico-Regular</t>
  </si>
  <si>
    <t>Semimoderno1-Economico-Malo</t>
  </si>
  <si>
    <t>Semimoderno1-Austero-Bueno</t>
  </si>
  <si>
    <t>Semimoderno1-Austero-Regular</t>
  </si>
  <si>
    <t>Semimoderno1-Austero-Malo</t>
  </si>
  <si>
    <t>Semimoderno2-Lujo-Bueno</t>
  </si>
  <si>
    <t>Semimoderno2-Lujo-Regular</t>
  </si>
  <si>
    <t>Semimoderno2-Lujo-Malo</t>
  </si>
  <si>
    <t>Semimoderno2-Superior-Bueno</t>
  </si>
  <si>
    <t>Semimoderno2-Superior-Regular</t>
  </si>
  <si>
    <t>Semimoderno2-Superior-Malo</t>
  </si>
  <si>
    <t>Semimoderno2-Medio-Bueno</t>
  </si>
  <si>
    <t>Semimoderno2-Medio-Regular</t>
  </si>
  <si>
    <t>Semimoderno2-Medio-Malo</t>
  </si>
  <si>
    <t>Semimoderno2-Economico-Bueno</t>
  </si>
  <si>
    <t>Semimoderno2-Economico-Regular</t>
  </si>
  <si>
    <t>Semimoderno2-Economico-Malo</t>
  </si>
  <si>
    <t>Semimoderno2-Austero-Bueno</t>
  </si>
  <si>
    <t>Semimoderno2-Austero-Regular</t>
  </si>
  <si>
    <t>Semimoderno2-Austero-Malo</t>
  </si>
  <si>
    <t>Industrial-Antiguo1-Superior-Bueno</t>
  </si>
  <si>
    <t>Industrial-Antiguo1-Superior-Regular</t>
  </si>
  <si>
    <t>Industrial-Antiguo1-Superior-Malo</t>
  </si>
  <si>
    <t>Industrial-Antiguo1-Medio-Bueno</t>
  </si>
  <si>
    <t>Industrial-Antiguo1-Medio-Regular</t>
  </si>
  <si>
    <t>Industrial-Antiguo1-Medio-Malo</t>
  </si>
  <si>
    <t>Industrial-Antiguo1-Economico-Bueno</t>
  </si>
  <si>
    <t>Industrial-Antiguo1-Economico-Regular</t>
  </si>
  <si>
    <t>Industrial-Antiguo1-Economico-Malo</t>
  </si>
  <si>
    <t>Industrial-Antiguo2-Superior-Bueno</t>
  </si>
  <si>
    <t>Industrial-Antiguo2-Superior-Regular</t>
  </si>
  <si>
    <t>Industrial-Antiguo2-Superior-Malo</t>
  </si>
  <si>
    <t>Industrial-Antiguo2-Medio-Bueno</t>
  </si>
  <si>
    <t>Industrial-Antiguo2-Medio-Regular</t>
  </si>
  <si>
    <t>Industrial-Antiguo2-Medio-Malo</t>
  </si>
  <si>
    <t>Industrial-Antiguo2-Economico-Bueno</t>
  </si>
  <si>
    <t>Industrial-Antiguo2-Economico-Regular</t>
  </si>
  <si>
    <t>Industrial-Antiguo2-Economico-Malo</t>
  </si>
  <si>
    <t>Antiguo1-Lujo-Bueno</t>
  </si>
  <si>
    <t>Antiguo1-Lujo-Regular</t>
  </si>
  <si>
    <t>Antiguo1-Lujo-Malo</t>
  </si>
  <si>
    <t>Antiguo1-Superior-Bueno</t>
  </si>
  <si>
    <t>Antiguo1-Superior-Regular</t>
  </si>
  <si>
    <t>Antiguo1-Superior-Malo</t>
  </si>
  <si>
    <t>Antiguo1-Medio-Bueno</t>
  </si>
  <si>
    <t>Antiguo1-Medio-Regular</t>
  </si>
  <si>
    <t>Antiguo1-Medio-Malo</t>
  </si>
  <si>
    <t>Antiguo1-Economico-Bueno</t>
  </si>
  <si>
    <t>Antiguo1-Economico-Regular</t>
  </si>
  <si>
    <t>Antiguo1-Economico-Malo</t>
  </si>
  <si>
    <t>Antiguo1-Austero-Bueno</t>
  </si>
  <si>
    <t>Antiguo1-Austero-Regular</t>
  </si>
  <si>
    <t>Antiguo1-Austero-Malo</t>
  </si>
  <si>
    <t>Antiguo2-Lujo-Bueno</t>
  </si>
  <si>
    <t>Antiguo2-Lujo-Regular</t>
  </si>
  <si>
    <t>Antiguo2-Lujo-Malo</t>
  </si>
  <si>
    <t>Antiguo2-Superior-Bueno</t>
  </si>
  <si>
    <t>Antiguo2-Superior-Regular</t>
  </si>
  <si>
    <t>Antiguo2-Superior-Malo</t>
  </si>
  <si>
    <t>Antiguo2-Medio-Bueno</t>
  </si>
  <si>
    <t>Antiguo2-Medio-Regular</t>
  </si>
  <si>
    <t>Antiguo2-Medio-Malo</t>
  </si>
  <si>
    <t>Antiguo2-Economico-Bueno</t>
  </si>
  <si>
    <t>Antiguo2-Economico-Regular</t>
  </si>
  <si>
    <t>Antiguo2-Economico-Malo</t>
  </si>
  <si>
    <t>Antiguo2-Austero-Bueno</t>
  </si>
  <si>
    <t>Antiguo2-Austero-Regular</t>
  </si>
  <si>
    <t>Antiguo2-Austero-Malo</t>
  </si>
  <si>
    <t>INC. ESTRUCTURA 1</t>
  </si>
  <si>
    <t>INC. ESTRUCTURA 2</t>
  </si>
  <si>
    <t>AVANCE DE OBRA</t>
  </si>
  <si>
    <t>IM1LB</t>
  </si>
  <si>
    <t>IM1LR</t>
  </si>
  <si>
    <t>IM1LM</t>
  </si>
  <si>
    <t>Industrial-Moderno1-Lujo-Bueno</t>
  </si>
  <si>
    <t>Industrial-Moderno1-Lujo-Regular</t>
  </si>
  <si>
    <t>Industrial-Moderno1-Lujo-Malo</t>
  </si>
  <si>
    <t>IM2LB</t>
  </si>
  <si>
    <t>Industrial-Moderno2-Lujo-Bueno</t>
  </si>
  <si>
    <t>Industrial-Moderno2-Lujo-Regular</t>
  </si>
  <si>
    <t>Industrial-Moderno2-Lujo-Malo</t>
  </si>
  <si>
    <t>IM2LR</t>
  </si>
  <si>
    <t>IM2LM</t>
  </si>
  <si>
    <t>Industrial-Semimoderno2-Lujo-Bueno</t>
  </si>
  <si>
    <t>Industrial-Semimoderno1-Lujo-Bueno</t>
  </si>
  <si>
    <t>Industrial-Semimoderno1-Lujo-Regular</t>
  </si>
  <si>
    <t>Industrial-Semimoderno1-Lujo-Malo</t>
  </si>
  <si>
    <t>ISM1LB</t>
  </si>
  <si>
    <t>ISM1LR</t>
  </si>
  <si>
    <t>ISM1LM</t>
  </si>
  <si>
    <t>Industrial-Semimoderno2-Lujo-Regular</t>
  </si>
  <si>
    <t>Industrial-Semimoderno2-Lujo-Malo</t>
  </si>
  <si>
    <t>ISM2LB</t>
  </si>
  <si>
    <t>ISM2LR</t>
  </si>
  <si>
    <t>ISM2LM</t>
  </si>
  <si>
    <t>ISM2SB</t>
  </si>
  <si>
    <t>Industrial-Antiguo1-Lujo-Bueno</t>
  </si>
  <si>
    <t>Industrial-Antiguo1-Lujo-Regular</t>
  </si>
  <si>
    <t>Industrial-Antiguo1-Lujo-Malo</t>
  </si>
  <si>
    <t>IA1LB</t>
  </si>
  <si>
    <t>IA1LR</t>
  </si>
  <si>
    <t>IA1LM</t>
  </si>
  <si>
    <t>IA2LB</t>
  </si>
  <si>
    <t>IA2LR</t>
  </si>
  <si>
    <t>IA2LM</t>
  </si>
  <si>
    <t>Industrial-Antiguo2-Lujo-Bueno</t>
  </si>
  <si>
    <t>Industrial-Antiguo2-Lujo-Regular</t>
  </si>
  <si>
    <t>Industrial-Antiguo2-Lujo-Malo</t>
  </si>
  <si>
    <t>CLAVE</t>
  </si>
  <si>
    <t>TIPO-CALIDAD-ESTADO DE CONSERVACIÓN</t>
  </si>
  <si>
    <t>( - Cantidad con letra - )</t>
  </si>
  <si>
    <t>RESULTADO:</t>
  </si>
  <si>
    <t xml:space="preserve"> MILLONES </t>
  </si>
  <si>
    <t xml:space="preserve"> CIENTOS</t>
  </si>
  <si>
    <t xml:space="preserve"> UN </t>
  </si>
  <si>
    <t xml:space="preserve"> Y </t>
  </si>
  <si>
    <t xml:space="preserve"> MILLON</t>
  </si>
  <si>
    <t xml:space="preserve"> MIL </t>
  </si>
  <si>
    <t xml:space="preserve"> CIEN</t>
  </si>
  <si>
    <t xml:space="preserve"> DIECI</t>
  </si>
  <si>
    <t xml:space="preserve"> NUEVE MILLONES </t>
  </si>
  <si>
    <t xml:space="preserve"> NOVECIENTOS </t>
  </si>
  <si>
    <t xml:space="preserve"> NOVENTA </t>
  </si>
  <si>
    <t xml:space="preserve"> NUEVE </t>
  </si>
  <si>
    <t xml:space="preserve"> OCHO MILLONES </t>
  </si>
  <si>
    <t xml:space="preserve"> OCHOCIENTOS </t>
  </si>
  <si>
    <t xml:space="preserve"> OCHENTA </t>
  </si>
  <si>
    <t xml:space="preserve"> OCHO </t>
  </si>
  <si>
    <t xml:space="preserve"> SIETE MILLONES </t>
  </si>
  <si>
    <t xml:space="preserve"> SETECIENTOS </t>
  </si>
  <si>
    <t xml:space="preserve"> SETENTA </t>
  </si>
  <si>
    <t xml:space="preserve"> SIETE </t>
  </si>
  <si>
    <t xml:space="preserve"> SEIS MILLONES </t>
  </si>
  <si>
    <t xml:space="preserve"> SEISCIENTOS </t>
  </si>
  <si>
    <t xml:space="preserve"> SESENTA </t>
  </si>
  <si>
    <t xml:space="preserve"> SEIS </t>
  </si>
  <si>
    <t xml:space="preserve"> CINCO MILLONES </t>
  </si>
  <si>
    <t xml:space="preserve"> QUINIENTOS </t>
  </si>
  <si>
    <t xml:space="preserve"> QUINCE</t>
  </si>
  <si>
    <t xml:space="preserve"> CINCUENTA </t>
  </si>
  <si>
    <t xml:space="preserve"> CINCO </t>
  </si>
  <si>
    <t xml:space="preserve"> CUATRO MILLONES </t>
  </si>
  <si>
    <t xml:space="preserve"> CUATROCIENTOS </t>
  </si>
  <si>
    <t xml:space="preserve"> CATORCE</t>
  </si>
  <si>
    <t xml:space="preserve"> CUARENTA </t>
  </si>
  <si>
    <t xml:space="preserve"> CUATRO </t>
  </si>
  <si>
    <t xml:space="preserve"> TRES MILLONES </t>
  </si>
  <si>
    <t xml:space="preserve"> TRESCIENTOS </t>
  </si>
  <si>
    <t xml:space="preserve"> TRECE</t>
  </si>
  <si>
    <t xml:space="preserve"> TREINTA </t>
  </si>
  <si>
    <t xml:space="preserve"> TRES </t>
  </si>
  <si>
    <t xml:space="preserve"> DOS MILLONES </t>
  </si>
  <si>
    <t xml:space="preserve"> DOSCIENTOS </t>
  </si>
  <si>
    <t xml:space="preserve"> DOCE</t>
  </si>
  <si>
    <t xml:space="preserve"> VEINTI</t>
  </si>
  <si>
    <t xml:space="preserve"> DOS </t>
  </si>
  <si>
    <t xml:space="preserve"> UN MILLON </t>
  </si>
  <si>
    <t xml:space="preserve"> CIENTO </t>
  </si>
  <si>
    <t xml:space="preserve"> ONCE </t>
  </si>
  <si>
    <t xml:space="preserve"> DIEZ </t>
  </si>
  <si>
    <t xml:space="preserve"> UN</t>
  </si>
  <si>
    <t>unidades</t>
  </si>
  <si>
    <t>decenas</t>
  </si>
  <si>
    <t>cientos</t>
  </si>
  <si>
    <t>miles</t>
  </si>
  <si>
    <t>diez miles</t>
  </si>
  <si>
    <t>cien miles</t>
  </si>
  <si>
    <t>millones</t>
  </si>
  <si>
    <t>decenas de millones</t>
  </si>
  <si>
    <t>CENTENAS</t>
  </si>
  <si>
    <t>DECENAS</t>
  </si>
  <si>
    <t>UNIDADES</t>
  </si>
  <si>
    <t>despliegue de resultado (cantidad con letra)</t>
  </si>
  <si>
    <t>&lt;&lt;&lt; cantidad a convertir</t>
  </si>
  <si>
    <t>Módulo de conversión de cifras: número-letra</t>
  </si>
  <si>
    <t>Finca marcada con el No. 234 de la calle Francisco I. Madero de la Colonia</t>
  </si>
  <si>
    <t>No es materia del presente avalúo el determinar la propiedad legal del inmueble ni la posesión del mismo. Este documento no es válido para efectos de litigio.                                                                                                                                                                                    La información utilizada para el cálculo de impuestos distintos al de transmisión de dominio es responsabilidad del perito valuador y del notario.</t>
  </si>
  <si>
    <t>IM2SB</t>
  </si>
  <si>
    <t>Industrial-Semimoderno2-Superior-Bueno</t>
  </si>
  <si>
    <t>Industrial-Semimoderno2-Superior-Regular</t>
  </si>
  <si>
    <t>Industrial-Semimoderno2-Superior-Malo</t>
  </si>
  <si>
    <t>Industrial-Semimoderno2-Medio-Bueno</t>
  </si>
  <si>
    <t>Industrial-Semimoderno2-Medio-Regular</t>
  </si>
  <si>
    <t>Industrial-Semimoderno2-Medio-Malo</t>
  </si>
  <si>
    <t>Area Piso Sin Techo-Superior-Bueno</t>
  </si>
  <si>
    <t>Area Piso Sin Techo-Superior-Regular</t>
  </si>
  <si>
    <t>Area Piso Sin Techo-Superior-Malo</t>
  </si>
  <si>
    <t>Area Piso Sin Techo-Medio-Bueno</t>
  </si>
  <si>
    <t>Area Piso Sin Techo-Medio-Regular</t>
  </si>
  <si>
    <t>Area Piso Sin Techo-Medio-Malo</t>
  </si>
  <si>
    <t>APSTEB</t>
  </si>
  <si>
    <t>APSTER</t>
  </si>
  <si>
    <t>APSTEM</t>
  </si>
  <si>
    <t>APSTMB</t>
  </si>
  <si>
    <t>APSTMR</t>
  </si>
  <si>
    <t>APSTMM</t>
  </si>
  <si>
    <t>APSTSB</t>
  </si>
  <si>
    <t>APSTSR</t>
  </si>
  <si>
    <t>APSTSM</t>
  </si>
  <si>
    <t>Moderno1-Económico-Bueno</t>
  </si>
  <si>
    <t>Moderno1-Económico-Regular</t>
  </si>
  <si>
    <t>Moderno1-Económico-Malo</t>
  </si>
  <si>
    <t>Moderno2-Económico-Bueno</t>
  </si>
  <si>
    <t>Moderno2-Económico-Regular</t>
  </si>
  <si>
    <t>Moderno2-Económico-Malo</t>
  </si>
  <si>
    <t>Industrial-Moderno1-Económico-Bueno</t>
  </si>
  <si>
    <t>Industrial-Moderno1-Económico-Regular</t>
  </si>
  <si>
    <t>Industrial-Moderno1-Económico-Malo</t>
  </si>
  <si>
    <t>Industrial-Moderno2-Económico-Bueno</t>
  </si>
  <si>
    <t>Industrial-Moderno2-Económico-Malo</t>
  </si>
  <si>
    <t>Industrial-Moderno2-Económico-Regular</t>
  </si>
  <si>
    <t>Semimoderno1-Económico-Bueno</t>
  </si>
  <si>
    <t>Semimoderno1-Económico-Regular</t>
  </si>
  <si>
    <t>Semimoderno1-Económico-Malo</t>
  </si>
  <si>
    <t>Semimoderno2-Económico-Bueno</t>
  </si>
  <si>
    <t>Semimoderno2-Económico-Regular</t>
  </si>
  <si>
    <t>Semimoderno2-Económico-Malo</t>
  </si>
  <si>
    <t>Industrial-Semimoderno1-Económico-Bueno</t>
  </si>
  <si>
    <t>Industrial-Semimoderno1-Económico-Regular</t>
  </si>
  <si>
    <t>Industrial-Semimoderno1-Económico-Malo</t>
  </si>
  <si>
    <t>Industrial-Semimoderno2-Económico-Bueno</t>
  </si>
  <si>
    <t>Industrial-Semimoderno2-Económico-Regular</t>
  </si>
  <si>
    <t>Industrial-Semimoderno2-Económico-Malo</t>
  </si>
  <si>
    <t>Antiguo1-Económico-Bueno</t>
  </si>
  <si>
    <t>Antiguo1-Económico-Regular</t>
  </si>
  <si>
    <t>Antiguo1-Económico-Malo</t>
  </si>
  <si>
    <t>Antiguo2-Económico-Bueno</t>
  </si>
  <si>
    <t>Antiguo2-Económico-Regular</t>
  </si>
  <si>
    <t>Antiguo2-Económico-Malo</t>
  </si>
  <si>
    <t>Industrial-Antiguo1-Económico-Bueno</t>
  </si>
  <si>
    <t>Industrial-Antiguo1-Económico-Regular</t>
  </si>
  <si>
    <t>Industrial-Antiguo1-Económico-Malo</t>
  </si>
  <si>
    <t>Industrial-Antiguo2-Económico-Bueno</t>
  </si>
  <si>
    <t>Industrial-Antiguo2-Económico-Regular</t>
  </si>
  <si>
    <t>Industrial-Antiguo2-Económico-Malo</t>
  </si>
  <si>
    <t>Provisional-Económico-Bueno</t>
  </si>
  <si>
    <t>Provisional-Económico-Regular</t>
  </si>
  <si>
    <t>Provisional-Económico-Malo</t>
  </si>
  <si>
    <t>Alberca-Económico-Bueno</t>
  </si>
  <si>
    <t>Alberca-Económico-Regular</t>
  </si>
  <si>
    <t>Alberca-Económico-Malo</t>
  </si>
  <si>
    <t>Area Piso Sin Techo-Económico-Bueno</t>
  </si>
  <si>
    <t>Area Piso Sin Techo-Económico-Regular</t>
  </si>
  <si>
    <t>Area Piso Sin Techo-Económico-Malo</t>
  </si>
  <si>
    <t>Estacionamiento-Superior-Bueno</t>
  </si>
  <si>
    <t>Estacionamiento-Superior-Regular</t>
  </si>
  <si>
    <t>Estacionamiento-Superior-Malo</t>
  </si>
  <si>
    <t>Estacionamiento-Medio-Bueno</t>
  </si>
  <si>
    <t>Estacionamiento-Medio-Regular</t>
  </si>
  <si>
    <t>Estacionamiento-Medio-Malo</t>
  </si>
  <si>
    <t>Estacionamiento-Económico-Bueno</t>
  </si>
  <si>
    <t>Estacionamiento-Económico-Regular</t>
  </si>
  <si>
    <t>Estacionamiento-Económico-Malo</t>
  </si>
  <si>
    <t>ESTSB</t>
  </si>
  <si>
    <t>ESTSR</t>
  </si>
  <si>
    <t>ESTSM</t>
  </si>
  <si>
    <t>ESTMB</t>
  </si>
  <si>
    <t>ESTMR</t>
  </si>
  <si>
    <t>ESTMM</t>
  </si>
  <si>
    <t>ESTEB</t>
  </si>
  <si>
    <t>ESTER</t>
  </si>
  <si>
    <t>ESTEM</t>
  </si>
  <si>
    <t>Instalación Deportiva-Superior-Bueno</t>
  </si>
  <si>
    <t>Instalación Deportiva-Superior-Regular</t>
  </si>
  <si>
    <t>Instalación Deportiva-Superior-Malo</t>
  </si>
  <si>
    <t>Instalación Deportiva-Medio-Bueno</t>
  </si>
  <si>
    <t>Instalación Deportiva-Medio-Regular</t>
  </si>
  <si>
    <t>Instalación Deportiva-Medio-Malo</t>
  </si>
  <si>
    <t>Instalación Deportiva-Económico-Bueno</t>
  </si>
  <si>
    <t>Instalación Deportiva-Económico-Regular</t>
  </si>
  <si>
    <t>Instalación Deportiva-Económico-Malo</t>
  </si>
  <si>
    <t>Instalación Deportiva-Lujo-Bueno</t>
  </si>
  <si>
    <t>Instalación Deportiva-Lujo-Regular</t>
  </si>
  <si>
    <t>Instalación Deportiva-Lujo-Malo</t>
  </si>
  <si>
    <t>IDLB</t>
  </si>
  <si>
    <t>IDSR</t>
  </si>
  <si>
    <t>IDSM</t>
  </si>
  <si>
    <t>IDMB</t>
  </si>
  <si>
    <t>IDMR</t>
  </si>
  <si>
    <t>IDMM</t>
  </si>
  <si>
    <t>IDEB</t>
  </si>
  <si>
    <t>IDER</t>
  </si>
  <si>
    <t>IDEM</t>
  </si>
  <si>
    <t>IDSB</t>
  </si>
  <si>
    <t>IDLR</t>
  </si>
  <si>
    <t>IDLM</t>
  </si>
  <si>
    <t>Palapa-Superior-Bueno</t>
  </si>
  <si>
    <t>Palapa-Superior-Regular</t>
  </si>
  <si>
    <t>Palapa-Superior-Malo</t>
  </si>
  <si>
    <t>Palapa-Medio-Bueno</t>
  </si>
  <si>
    <t>Palapa-Medio-Regular</t>
  </si>
  <si>
    <t>Palapa-Medio-Malo</t>
  </si>
  <si>
    <t>Palapa-Económico-Bueno</t>
  </si>
  <si>
    <t>Palapa-Económico-Regular</t>
  </si>
  <si>
    <t>Palapa-Económico-Malo</t>
  </si>
  <si>
    <t>PLSB</t>
  </si>
  <si>
    <t>PLSR</t>
  </si>
  <si>
    <t>PLSM</t>
  </si>
  <si>
    <t>PLMB</t>
  </si>
  <si>
    <t>PLMR</t>
  </si>
  <si>
    <t>PLMM</t>
  </si>
  <si>
    <t>PLEB</t>
  </si>
  <si>
    <t>PLER</t>
  </si>
  <si>
    <t>PLEM</t>
  </si>
  <si>
    <t>Lonaria-Superior-Bueno</t>
  </si>
  <si>
    <t>Lonaria-Superior-Regular</t>
  </si>
  <si>
    <t>Lonaria-Superior-Malo</t>
  </si>
  <si>
    <t>Lonaria-Medio-Bueno</t>
  </si>
  <si>
    <t>Lonaria-Medio-Regular</t>
  </si>
  <si>
    <t>Lonaria-Medio-Malo</t>
  </si>
  <si>
    <t>Lonaria-Económico-Bueno</t>
  </si>
  <si>
    <t>Lonaria-Económico-Regular</t>
  </si>
  <si>
    <t>Lonaria-Económico-Malo</t>
  </si>
  <si>
    <t>LSB</t>
  </si>
  <si>
    <t>LSR</t>
  </si>
  <si>
    <t>LSM</t>
  </si>
  <si>
    <t>LMB</t>
  </si>
  <si>
    <t>LMR</t>
  </si>
  <si>
    <t>LMM</t>
  </si>
  <si>
    <t>LEB</t>
  </si>
  <si>
    <t>LER</t>
  </si>
  <si>
    <t>LEM</t>
  </si>
  <si>
    <t>MODERNO 1</t>
  </si>
  <si>
    <t>EDAD</t>
  </si>
  <si>
    <t>MODERNO 2</t>
  </si>
  <si>
    <t>ANTIGUO 1</t>
  </si>
  <si>
    <t>ANTIGUO 2</t>
  </si>
  <si>
    <t>TIPO</t>
  </si>
  <si>
    <t>NOMBRE DEL PERITO</t>
  </si>
  <si>
    <t>DOMICILIO DEL PERITO</t>
  </si>
  <si>
    <t>TEL. DEL PERITO</t>
  </si>
  <si>
    <t>CEL. DEL PERITO</t>
  </si>
  <si>
    <t>FOLIO INTERNO DEL PERITO</t>
  </si>
  <si>
    <t>XXX</t>
  </si>
  <si>
    <t>Notaría XXX de Guadalajara</t>
  </si>
  <si>
    <t>GUADALAJARA, JALISCO</t>
  </si>
  <si>
    <t>NOMBRE</t>
  </si>
  <si>
    <t>LAMINA</t>
  </si>
  <si>
    <t>Columna1</t>
  </si>
  <si>
    <t>2001</t>
  </si>
  <si>
    <t>UNIDAD HABITACIONAL</t>
  </si>
  <si>
    <t>1 DE MAYO</t>
  </si>
  <si>
    <t>COLONIA</t>
  </si>
  <si>
    <t>18 DE MARZO</t>
  </si>
  <si>
    <t>5 DE MAYO PRIMERA SECCIÓN</t>
  </si>
  <si>
    <t>5 DE MAYO SEGUNDA SECCIÓN</t>
  </si>
  <si>
    <t>8 DE JULIO</t>
  </si>
  <si>
    <t>AARON JOAQUIN</t>
  </si>
  <si>
    <t>ABASTOS</t>
  </si>
  <si>
    <t>ACADEMIAS</t>
  </si>
  <si>
    <t>AGRARIA</t>
  </si>
  <si>
    <t>AGUA AZUL</t>
  </si>
  <si>
    <t>AGUSTÍN YAÑEZ</t>
  </si>
  <si>
    <t>ÁLAMO INDUSTRIAL NORTE</t>
  </si>
  <si>
    <t>ÁLAMO INDUSTRIAL SUR</t>
  </si>
  <si>
    <t>ALCALDE BARRANQUITAS</t>
  </si>
  <si>
    <t>ALDAMA TETLÁN PRIMERA SECCIÓN</t>
  </si>
  <si>
    <t>ALDAMA TETLÁN SEGUNDA SECCIÓN</t>
  </si>
  <si>
    <t>ALDRETE</t>
  </si>
  <si>
    <t>AMERICANA ORIENTE</t>
  </si>
  <si>
    <t>AMERICANA PONIENTE</t>
  </si>
  <si>
    <t>AMPLIACIÓN DEL SUR</t>
  </si>
  <si>
    <t>AMPLIACIÓN PROVINCIA</t>
  </si>
  <si>
    <t>AMPLIACIÓN TALPITA</t>
  </si>
  <si>
    <t>ANALCO</t>
  </si>
  <si>
    <t>BARRIO</t>
  </si>
  <si>
    <t>ANTIGUA PENAL DE OBLATOS</t>
  </si>
  <si>
    <t>ARANDAS</t>
  </si>
  <si>
    <t>ARBOLEDAS DEL SUR</t>
  </si>
  <si>
    <t>ARCOS SUR</t>
  </si>
  <si>
    <t>ARCOS VALLARTA</t>
  </si>
  <si>
    <t>ARCOS VALLARTA SEGUNDA SECCIÓN</t>
  </si>
  <si>
    <t>ATEMAJAC</t>
  </si>
  <si>
    <t>FRACCIONAMIENTO</t>
  </si>
  <si>
    <t>ATLAS</t>
  </si>
  <si>
    <t>ATLAS PONIENTE</t>
  </si>
  <si>
    <t>ATLAS SEGUNDA SECCIÓN</t>
  </si>
  <si>
    <t>AUTOCINEMA</t>
  </si>
  <si>
    <t>AYUNTAMIENTO</t>
  </si>
  <si>
    <t>BALCONES DE HUENTITÁN</t>
  </si>
  <si>
    <t>BALCONES DE OBLATOS PRIMERA SECCIÓN</t>
  </si>
  <si>
    <t>BALCONES DE OBLATOS SEGUNDA SECCIÓN</t>
  </si>
  <si>
    <t>BALCONES DEL CUATRO</t>
  </si>
  <si>
    <t>BALDIOS I</t>
  </si>
  <si>
    <t>RESERVA URBANA</t>
  </si>
  <si>
    <t>BALDIOS II</t>
  </si>
  <si>
    <t>BARAJAS VILLASEÑOR</t>
  </si>
  <si>
    <t>BARRERA</t>
  </si>
  <si>
    <t>BATALLÓN DE SAN PATRICIO</t>
  </si>
  <si>
    <t>BEATRIZ HERNANDEZ</t>
  </si>
  <si>
    <t>BELISARIO DOMINGUEZ</t>
  </si>
  <si>
    <t>BENITO JUAREZ</t>
  </si>
  <si>
    <t>BETHEL</t>
  </si>
  <si>
    <t>BLANCO Y CUELLAR PRIMERA SECCIÓN</t>
  </si>
  <si>
    <t>BLANCO Y CUELLAR SEGUNDA SECCIÓN</t>
  </si>
  <si>
    <t>BLANCO Y CUELLAR TERCERA SECCIÓN</t>
  </si>
  <si>
    <t>BOSQUES DE LA CANTERA</t>
  </si>
  <si>
    <t>BOSQUES DE LA VICTORIA</t>
  </si>
  <si>
    <t>BOSQUES DEL BOULEVARD</t>
  </si>
  <si>
    <t>CAMPESINA SUR</t>
  </si>
  <si>
    <t>CAMPESINA ZONA 4</t>
  </si>
  <si>
    <t>CAMPO DE POLO CHAPALITA</t>
  </si>
  <si>
    <t>CANTARRANAS</t>
  </si>
  <si>
    <t>CAPILLA DE JESÁS</t>
  </si>
  <si>
    <t>CHAPALITA</t>
  </si>
  <si>
    <t>CHAPULTEPEC COUNTRY</t>
  </si>
  <si>
    <t>CIRCUNVALACIÓN BELISARIO</t>
  </si>
  <si>
    <t>CIRCUNVALACIÓN GUEVARA</t>
  </si>
  <si>
    <t>CIRCUNVALACIÓN METRO</t>
  </si>
  <si>
    <t>CIRCUNVALACIÓN OBLATOS</t>
  </si>
  <si>
    <t>CIRCUNVALACIÓN OBLATOS ZONA 4</t>
  </si>
  <si>
    <t>CIRCUNVALACIÓN SARCOFAGO</t>
  </si>
  <si>
    <t>CIRCUNVALACIÓN VALLARTA</t>
  </si>
  <si>
    <t>CLEMENTE OROZCO</t>
  </si>
  <si>
    <t>COLINAS DE HUENTITÁN</t>
  </si>
  <si>
    <t>COLINAS DE LA NORMAL</t>
  </si>
  <si>
    <t>COLINAS DE SAN JAVIER</t>
  </si>
  <si>
    <t>COLOMOS INDEPENDENCIA</t>
  </si>
  <si>
    <t>COLOMOS PROVIDENCIA</t>
  </si>
  <si>
    <t>COLON</t>
  </si>
  <si>
    <t>COLON INDUSTRIAL</t>
  </si>
  <si>
    <t>COLONIAL INDEPENDENCIA</t>
  </si>
  <si>
    <t>CONDOMINIO SAN FERNANDO</t>
  </si>
  <si>
    <t>COTO ZOOLOGICO</t>
  </si>
  <si>
    <t>CONJUNTO HABITACIONAL</t>
  </si>
  <si>
    <t>COUNTRY CLUB</t>
  </si>
  <si>
    <t>COUNTRY PLAZA</t>
  </si>
  <si>
    <t>CUAUHTEMOC INFONAVIT</t>
  </si>
  <si>
    <t>CUAUHTEMOC POPULAR</t>
  </si>
  <si>
    <t>DEL FRESNO PRIMERA SECCIÓN</t>
  </si>
  <si>
    <t>DEL FRESNO SEGUNDA SECCIÓN</t>
  </si>
  <si>
    <t>DEL SUR</t>
  </si>
  <si>
    <t>DIVISION DEL NORTE</t>
  </si>
  <si>
    <t>DR ATL</t>
  </si>
  <si>
    <t>ECHEVERRIA PRIMERA SECCIÓN</t>
  </si>
  <si>
    <t>ECHEVERRIA SEGUNDA SECCIÓN</t>
  </si>
  <si>
    <t>ECHEVERRIA TERCERA SECCIÓN</t>
  </si>
  <si>
    <t>EL BARRO</t>
  </si>
  <si>
    <t>EL CARMEN</t>
  </si>
  <si>
    <t>EL DEAN</t>
  </si>
  <si>
    <t>EL HORMIGUERO</t>
  </si>
  <si>
    <t>EL MANANTIAL</t>
  </si>
  <si>
    <t>EL MIRADOR</t>
  </si>
  <si>
    <t>EL PARAISO</t>
  </si>
  <si>
    <t>EL PARIAN</t>
  </si>
  <si>
    <t>EL PORVENIR</t>
  </si>
  <si>
    <t>EL PORVENIR ORIENTE</t>
  </si>
  <si>
    <t>EL PORVENIR ZONA 6</t>
  </si>
  <si>
    <t>EL REAL</t>
  </si>
  <si>
    <t>EL RETIRO</t>
  </si>
  <si>
    <t>EL ROCIO</t>
  </si>
  <si>
    <t>EL ROSARIO</t>
  </si>
  <si>
    <t>EL SANTUARIO</t>
  </si>
  <si>
    <t>EL ZALATE</t>
  </si>
  <si>
    <t>ELECTRICISTAS</t>
  </si>
  <si>
    <t>EMILIANO ZAPATA</t>
  </si>
  <si>
    <t>ESTADIO</t>
  </si>
  <si>
    <t>ESTADIO PONIENTE</t>
  </si>
  <si>
    <t>ESTEBAN ALATORRE</t>
  </si>
  <si>
    <t>ESTEBAN ALATORRE ZONA 6</t>
  </si>
  <si>
    <t>EX HACIENDA DE OBLATOS</t>
  </si>
  <si>
    <t>FABRICA DE ATEMAJAC</t>
  </si>
  <si>
    <t>FEDERALISMO</t>
  </si>
  <si>
    <t>FERROCARRIL</t>
  </si>
  <si>
    <t>FIDEL VELAZQUEZ</t>
  </si>
  <si>
    <t>FLORES MAGON</t>
  </si>
  <si>
    <t>FOVISSSTE ESTADIO</t>
  </si>
  <si>
    <t>FOVISSSTE INDEPENDENCIA</t>
  </si>
  <si>
    <t>FRANCISCO VILLA</t>
  </si>
  <si>
    <t>GENERAL REAL</t>
  </si>
  <si>
    <t>GOMEZ FARIAS</t>
  </si>
  <si>
    <t>GONZALEZ GALLO</t>
  </si>
  <si>
    <t>GUADALAJARA ORIENTE</t>
  </si>
  <si>
    <t>GUADALUPANA NORTE</t>
  </si>
  <si>
    <t>GUADALUPANA SUR</t>
  </si>
  <si>
    <t>HELIODORO HERNANDEZ PRIMERA SECCIÓN</t>
  </si>
  <si>
    <t>HELIODORO HERNANDEZ SEGUNDA SECCIÓN</t>
  </si>
  <si>
    <t>HERMOSA PROVINCIA</t>
  </si>
  <si>
    <t>HIGUERILLAS</t>
  </si>
  <si>
    <t>HIPICO TAPATIO</t>
  </si>
  <si>
    <t>HUENTITÁN EL ALTO ZONA 3</t>
  </si>
  <si>
    <t>HUENTITÁN EL ALTO ZONA 4</t>
  </si>
  <si>
    <t>HUENTITÁN EL BAJO PRIMERA SECCIÓN</t>
  </si>
  <si>
    <t>HUENTITÁN EL BAJO SEGUNDA SECCIÓN</t>
  </si>
  <si>
    <t>INDEPENDENCIA</t>
  </si>
  <si>
    <t>INDEPENDENCIA ORIENTE</t>
  </si>
  <si>
    <t>INDEPENDENCIA PONIENTE</t>
  </si>
  <si>
    <t>INDEPENDENCIA SUR</t>
  </si>
  <si>
    <t>INDUSTRIA</t>
  </si>
  <si>
    <t>INDUSTRIAL PRIMERA SECCIÓN</t>
  </si>
  <si>
    <t>INDUSTRIAL SEGUNDA SECCIÓN</t>
  </si>
  <si>
    <t>INDUSTRIAL TERCERA SECCIÓN</t>
  </si>
  <si>
    <t>INFONAVIT BENITO JUAREZ</t>
  </si>
  <si>
    <t>INFONAVIT EL SAUZ</t>
  </si>
  <si>
    <t>INFONAVIT EL VERDE</t>
  </si>
  <si>
    <t>INFONAVIT INDEPENDENCIA</t>
  </si>
  <si>
    <t>INFONAVIT PLANETARIO</t>
  </si>
  <si>
    <t>INFONAVIT RANCHO NUEVO</t>
  </si>
  <si>
    <t>INFONAVIT SAN RAFAEL</t>
  </si>
  <si>
    <t>INSURGENTES LA PRESA</t>
  </si>
  <si>
    <t>INSURGENTES PRIMERA SECCIÓN</t>
  </si>
  <si>
    <t>INSURGENTES SEGUNDA SECCIÓN</t>
  </si>
  <si>
    <t>INSURGENTES TERCERA SECCIÓN</t>
  </si>
  <si>
    <t>ITALIA</t>
  </si>
  <si>
    <t>ITALIA PROVIDENCIA</t>
  </si>
  <si>
    <t>JARDÍN DE LOS ESCRITORES</t>
  </si>
  <si>
    <t>JARDÍN DE LOS HISTORIADORES</t>
  </si>
  <si>
    <t>JARDÍN DE LOS POETAS</t>
  </si>
  <si>
    <t>JARDINES ALCALDE</t>
  </si>
  <si>
    <t>JARDINES ATEMAJAC</t>
  </si>
  <si>
    <t>JARDINES DE GUADALUPE</t>
  </si>
  <si>
    <t>JARDINES DE LA BARRANCA</t>
  </si>
  <si>
    <t>JARDINES DE LA CRUZ PRIMERA SECCIÓN</t>
  </si>
  <si>
    <t>JARDINES DE LA CRUZ SEGUNDA SECCIÓN</t>
  </si>
  <si>
    <t>JARDINES DE LA PAZ</t>
  </si>
  <si>
    <t>JARDINES DE LA PAZ NORTE</t>
  </si>
  <si>
    <t>JARDINES DE LOS ARCOS</t>
  </si>
  <si>
    <t>JARDINES DE PLAZA DEL SOL</t>
  </si>
  <si>
    <t>JARDINES DE SAN FRANCISCO</t>
  </si>
  <si>
    <t>JARDINES DE SAN IGNACIO</t>
  </si>
  <si>
    <t>JARDINES DE SAN JOSE</t>
  </si>
  <si>
    <t>JARDINES DE SANTA ISABEL</t>
  </si>
  <si>
    <t>JARDINES DEL BOSQUE CENTRO</t>
  </si>
  <si>
    <t>JARDINES DEL BOSQUE NORTE</t>
  </si>
  <si>
    <t>JARDINES DEL COUNTRY</t>
  </si>
  <si>
    <t>JARDINES DEL COUNTRY SEGUNDA SECCIÓN</t>
  </si>
  <si>
    <t>JARDINES DEL COUNTRY TERCERA SECCIÓN</t>
  </si>
  <si>
    <t>JARDINES DEL NILO</t>
  </si>
  <si>
    <t>JARDINES DEL NILO NORTE</t>
  </si>
  <si>
    <t>JARDINES DEL NILO SUR</t>
  </si>
  <si>
    <t>JARDINES DEL ROSARIO</t>
  </si>
  <si>
    <t>JARDINES DEL SUR</t>
  </si>
  <si>
    <t>JARDINES EL SAUZ</t>
  </si>
  <si>
    <t>JAVIER MINA</t>
  </si>
  <si>
    <t>JESUS GARCIA</t>
  </si>
  <si>
    <t>JOSEFINA LOPEZ DE ISACC</t>
  </si>
  <si>
    <t>LA AURORA</t>
  </si>
  <si>
    <t>LA AURORA ZONA 6</t>
  </si>
  <si>
    <t>LA CANTERA</t>
  </si>
  <si>
    <t>LA CANTERIA</t>
  </si>
  <si>
    <t>LA DIVINA PROVIDENCIA</t>
  </si>
  <si>
    <t>LA ESPERANZA</t>
  </si>
  <si>
    <t>LA ESPERANZA ZONA 3</t>
  </si>
  <si>
    <t>LA FLORIDA</t>
  </si>
  <si>
    <t>LA JOYA</t>
  </si>
  <si>
    <t>LA JOYITA DE HUENTITAN</t>
  </si>
  <si>
    <t>LA LOMA</t>
  </si>
  <si>
    <t>LA LOMA PONIENTE</t>
  </si>
  <si>
    <t>LA NATIVIDAD</t>
  </si>
  <si>
    <t>LA NOGALERA</t>
  </si>
  <si>
    <t>LA NORMAL</t>
  </si>
  <si>
    <t>LA PAZ</t>
  </si>
  <si>
    <t>LA PERLA</t>
  </si>
  <si>
    <t>LA PERLA ZONA 5</t>
  </si>
  <si>
    <t>LADRON DE GUEVARA</t>
  </si>
  <si>
    <t>LAFAYETTE</t>
  </si>
  <si>
    <t>LAGOS DE ORIENTE ANEXO</t>
  </si>
  <si>
    <t>LAGOS DE ORIENTE PRIMERA SECCIÓN</t>
  </si>
  <si>
    <t>LAGOS DE ORIENTE SEGUNDA SECCIÓN</t>
  </si>
  <si>
    <t>LAS CONCHAS</t>
  </si>
  <si>
    <t>LAS JUNTAS</t>
  </si>
  <si>
    <t>LAS LOMAS DE INDEPENDENCIA</t>
  </si>
  <si>
    <t>LAS PIEDROTAS</t>
  </si>
  <si>
    <t>LAS TORRES</t>
  </si>
  <si>
    <t>LAZARO CARDENAS</t>
  </si>
  <si>
    <t>LIBERTAD</t>
  </si>
  <si>
    <t>LOMA LINDA</t>
  </si>
  <si>
    <t>LOMAS DE GUEVARA</t>
  </si>
  <si>
    <t>LOMAS DE HUENTITÁN</t>
  </si>
  <si>
    <t>LOMAS DE OBLATOS PRIMERA SECCIÓN</t>
  </si>
  <si>
    <t>LOMAS DE OBLATOS SEGUNDA SECCIÓN</t>
  </si>
  <si>
    <t>LOMAS DE POLANCO</t>
  </si>
  <si>
    <t>LOMAS DE REVOLUCIÓN</t>
  </si>
  <si>
    <t>LOMAS DE SAN EUGENIO</t>
  </si>
  <si>
    <t>LOMAS DE SANTA RITA</t>
  </si>
  <si>
    <t>LOMAS DEL GALLO</t>
  </si>
  <si>
    <t>LOMAS DEL PARADERO</t>
  </si>
  <si>
    <t>LOMAS DEL PARAISO CUARTA SECCIÓN</t>
  </si>
  <si>
    <t>LOMAS DEL PARAISO PRIMERA SECCIÓN</t>
  </si>
  <si>
    <t>LOMAS DEL PARAISO QUINTA SECCIÓN</t>
  </si>
  <si>
    <t>LOMAS DEL PARAISO SEGUNDA SECCIÓN</t>
  </si>
  <si>
    <t>LOMAS DEL PARAISO TERCERA SECCIÓN</t>
  </si>
  <si>
    <t>LOMAS DEL PEDREGAL</t>
  </si>
  <si>
    <t>LOMAS DEL VALLE</t>
  </si>
  <si>
    <t>LOMAS INDEPENDENCIA</t>
  </si>
  <si>
    <t>LOMAS PROVIDENCIA</t>
  </si>
  <si>
    <t>LOPEZ PORTILLO</t>
  </si>
  <si>
    <t>LOS ARRAYANES</t>
  </si>
  <si>
    <t>LOS COLOMOS</t>
  </si>
  <si>
    <t>LOS COLORINES</t>
  </si>
  <si>
    <t>LOS MARTIRES</t>
  </si>
  <si>
    <t>LOS NARANJOS</t>
  </si>
  <si>
    <t>LOS TULIPANES</t>
  </si>
  <si>
    <t>MARGARITA MAZA DE JUAREZ</t>
  </si>
  <si>
    <t>MEDRANO</t>
  </si>
  <si>
    <t>MEXICALTZINGO</t>
  </si>
  <si>
    <t>MEZQUITAN</t>
  </si>
  <si>
    <t>MEZQUITAN COUNTRY</t>
  </si>
  <si>
    <t>MIGUEL HIDALGO</t>
  </si>
  <si>
    <t>MIRADOR EL ALAMO</t>
  </si>
  <si>
    <t>MIRAVALLE CUARTA SECCIÓN</t>
  </si>
  <si>
    <t>MIRAVALLE NOVENA SECCIÓN</t>
  </si>
  <si>
    <t>MIRAVALLE OCTAVA SECCIÓN</t>
  </si>
  <si>
    <t>MIRAVALLE PRIMERA SECCIÓN</t>
  </si>
  <si>
    <t>MIRAVALLE SEGUNDA SECCIÓN</t>
  </si>
  <si>
    <t>MIRAVALLE SEXTA SECCIÓN</t>
  </si>
  <si>
    <t>MIRAVALLE TERCERA SECCIÓN</t>
  </si>
  <si>
    <t>MODERNA</t>
  </si>
  <si>
    <t>MONRAZ</t>
  </si>
  <si>
    <t>MONUMENTAL</t>
  </si>
  <si>
    <t>MORELOS</t>
  </si>
  <si>
    <t>NIÑOS HEROES</t>
  </si>
  <si>
    <t>NUEVA ESPAÑA</t>
  </si>
  <si>
    <t>NUEVA SANTA MARIA</t>
  </si>
  <si>
    <t>NUEVO FRACCIONAMIENTO</t>
  </si>
  <si>
    <t>NUEVO SUR</t>
  </si>
  <si>
    <t>OBELISCOS</t>
  </si>
  <si>
    <t>OBLATOS ANEXO</t>
  </si>
  <si>
    <t>OBLATOS PRIMERA SECCIÓN</t>
  </si>
  <si>
    <t>OBLATOS SEGUNDA SECCIÓN</t>
  </si>
  <si>
    <t>OBLATOS TERCERA SECCIÓN</t>
  </si>
  <si>
    <t>OBRERA</t>
  </si>
  <si>
    <t>OBRERA ZONA 5</t>
  </si>
  <si>
    <t>OLIMPICA</t>
  </si>
  <si>
    <t>PABLO VALDEZ</t>
  </si>
  <si>
    <t>PANORÁMICA PRIMERA SECCIÓN</t>
  </si>
  <si>
    <t>PANORÁMICA SEGUNDA SECCIÓN</t>
  </si>
  <si>
    <t>PARQUE DE LAS ESTRELLAS</t>
  </si>
  <si>
    <t>PARQUE SAN PEDRO</t>
  </si>
  <si>
    <t>PARQUES DEL NILO</t>
  </si>
  <si>
    <t>PASEOS INDEPENDENCIA</t>
  </si>
  <si>
    <t>PATRIA</t>
  </si>
  <si>
    <t>PATRIA INDEPENDENCIA</t>
  </si>
  <si>
    <t>PATRIA NUEVA</t>
  </si>
  <si>
    <t>PLANETARIO</t>
  </si>
  <si>
    <t>PLUTARCO ELIAS CALLES</t>
  </si>
  <si>
    <t>PLUTARCO ELIAS CALLES ZONA 4</t>
  </si>
  <si>
    <t>POBLADO DE TETLÁN</t>
  </si>
  <si>
    <t>POLANCO ORIENTE</t>
  </si>
  <si>
    <t>POLANQUITO</t>
  </si>
  <si>
    <t>POPULAR HORNOS</t>
  </si>
  <si>
    <t>POPULAR SAN MARTÍN</t>
  </si>
  <si>
    <t>POTRERO ALTO</t>
  </si>
  <si>
    <t>PRADERAS DEL PARAISO</t>
  </si>
  <si>
    <t>PRADOS DEL NILO</t>
  </si>
  <si>
    <t>PRADOS PROVIDENCIA</t>
  </si>
  <si>
    <t>PROGRESO</t>
  </si>
  <si>
    <t>PROVIDENCIA</t>
  </si>
  <si>
    <t>PROVIDENCIA CUARTA SECCIÓN</t>
  </si>
  <si>
    <t>PROVIDENCIA QUINTA SECCIÓN</t>
  </si>
  <si>
    <t>PROVIDENCIA SEGUNDA SECCIÓN</t>
  </si>
  <si>
    <t>PROVIDENCIA SUR</t>
  </si>
  <si>
    <t>PROVIDENCIA TERCERA SECCIÓN</t>
  </si>
  <si>
    <t>QUINTA VELARDE</t>
  </si>
  <si>
    <t>RAMON CORONA</t>
  </si>
  <si>
    <t>RAMON LOPEZ VELARDE</t>
  </si>
  <si>
    <t>RANCHO BLANCO</t>
  </si>
  <si>
    <t>RANCHO BLANCO ALAMO</t>
  </si>
  <si>
    <t>RANCHO NUEVO PRIMERA SECCIÓN</t>
  </si>
  <si>
    <t>RANCHO NUEVO SEGUNDA SECCIÓN</t>
  </si>
  <si>
    <t>RANCHO SAN ANTONIO</t>
  </si>
  <si>
    <t>REFORMA</t>
  </si>
  <si>
    <t>RESIDENCIAL DE LA  BARRANCA</t>
  </si>
  <si>
    <t>RESIDENCIAL DEL PARQUE</t>
  </si>
  <si>
    <t>RESIDENCIAL JUAN MANUEL</t>
  </si>
  <si>
    <t>RESIDENCIAL LA CRUZ</t>
  </si>
  <si>
    <t>RESIDENCIAL SAN ANDRES</t>
  </si>
  <si>
    <t>RESIDENCIAL SAN ELIAS</t>
  </si>
  <si>
    <t>RESIDENCIAL SAN RAFAEL</t>
  </si>
  <si>
    <t>REVOLUCION</t>
  </si>
  <si>
    <t>REVOLUCIONARIA</t>
  </si>
  <si>
    <t>RINCONADA DE HUENTITÁN</t>
  </si>
  <si>
    <t>RINCONADA DE LA ARBOLEDA</t>
  </si>
  <si>
    <t>RINCONADA DE SANTA RITA</t>
  </si>
  <si>
    <t>RINCONADA DEL ARROYO</t>
  </si>
  <si>
    <t>RINCONADA DEL BOSQUE</t>
  </si>
  <si>
    <t>RINCONADA DEL PLANETARIO</t>
  </si>
  <si>
    <t>RINCONADA SAN ANDRES</t>
  </si>
  <si>
    <t>RINCONADA SAN ANDRES PONIENTE</t>
  </si>
  <si>
    <t>RIO VERDE OBLATOS</t>
  </si>
  <si>
    <t>ROJAS LADRÓN DE GUEVARA</t>
  </si>
  <si>
    <t>SAGRADA FAMILIA</t>
  </si>
  <si>
    <t>SAGRADO CORAZON</t>
  </si>
  <si>
    <t>SAN ANDRES</t>
  </si>
  <si>
    <t>SAN ANDRES CUARTA SECCIÓN</t>
  </si>
  <si>
    <t>SAN ANDRES GIGANTES</t>
  </si>
  <si>
    <t>SAN ANDRES PRIMERA SECCIÓN</t>
  </si>
  <si>
    <t>SAN ANDRES ZONA 6</t>
  </si>
  <si>
    <t>SAN ANTONIO</t>
  </si>
  <si>
    <t>SAN BERNARDO</t>
  </si>
  <si>
    <t>SAN CARLOS</t>
  </si>
  <si>
    <t>SAN CRISPIN</t>
  </si>
  <si>
    <t>SAN EUGENIO</t>
  </si>
  <si>
    <t>SAN FELIPE PRIMERA SECCIÓN</t>
  </si>
  <si>
    <t>SAN FELIPE SEGUNDA SECCIÓN</t>
  </si>
  <si>
    <t>SAN ISIDRO</t>
  </si>
  <si>
    <t>SAN JACINTO</t>
  </si>
  <si>
    <t>SAN JOAQUIN</t>
  </si>
  <si>
    <t>SAN JOSE RIO VERDE PRIMERA SECCIÓN</t>
  </si>
  <si>
    <t>SAN JOSE RIO VERDE SEGUNDA SECCIÓN</t>
  </si>
  <si>
    <t>SAN JUAN BOSCO</t>
  </si>
  <si>
    <t>SAN JUAN DE DIOS</t>
  </si>
  <si>
    <t>SAN LUCAS</t>
  </si>
  <si>
    <t>SAN MARCOS</t>
  </si>
  <si>
    <t>SAN MARTIN ANEXO</t>
  </si>
  <si>
    <t>SAN MIGUEL DE HUENTITÁN PRIMERA SECCIÓN</t>
  </si>
  <si>
    <t>SAN MIGUEL DE HUENTITÁN SEGUNDA SECCIÓN</t>
  </si>
  <si>
    <t>SAN MIGUEL DE HUENTITÁN TERCERA SECCIÓN</t>
  </si>
  <si>
    <t>SAN MIGUEL DE MEZQUITÁN</t>
  </si>
  <si>
    <t>SAN RAFAEL</t>
  </si>
  <si>
    <t>SAN RAFAEL II</t>
  </si>
  <si>
    <t>SAN RAMON</t>
  </si>
  <si>
    <t>SAN VICENTE</t>
  </si>
  <si>
    <t>SANTA CECILIA PRIMERA SECCIÓN</t>
  </si>
  <si>
    <t>SANTA CECILIA SEGUNDA SECCIÓN</t>
  </si>
  <si>
    <t>SANTA CECILIA TERCERA SECCIÓN</t>
  </si>
  <si>
    <t>SANTA EDUWIGES</t>
  </si>
  <si>
    <t>SANTA ELENA ALCALDE ORIENTE</t>
  </si>
  <si>
    <t>SANTA ELENA ALCALDE PONIENTE</t>
  </si>
  <si>
    <t>SANTA ELENA DE LA CRUZ</t>
  </si>
  <si>
    <t>SANTA ELENA ESTADIO</t>
  </si>
  <si>
    <t>SANTA MARIA</t>
  </si>
  <si>
    <t>SANTA MARIA DE SILO</t>
  </si>
  <si>
    <t>SANTA MARIA ORIENTE</t>
  </si>
  <si>
    <t>SANTA MONICA PRIMERA SECCIÓN</t>
  </si>
  <si>
    <t>SANTA MONICA SEGUNDA SECCIÓN</t>
  </si>
  <si>
    <t>SANTA ROSA</t>
  </si>
  <si>
    <t>SANTA TERESITA</t>
  </si>
  <si>
    <t>SANTUARIO SEGUNDA SECCION</t>
  </si>
  <si>
    <t>SIMON BOLIVAR</t>
  </si>
  <si>
    <t>SUTAJ</t>
  </si>
  <si>
    <t>TALPITA ORIENTE</t>
  </si>
  <si>
    <t>TALPITA PONIENTE</t>
  </si>
  <si>
    <t>TEPOPOTE</t>
  </si>
  <si>
    <t>TEPOPOTE OESTE</t>
  </si>
  <si>
    <t>TERRANOVA</t>
  </si>
  <si>
    <t>TERRAZAS MONRAZ</t>
  </si>
  <si>
    <t>TETLÁN I</t>
  </si>
  <si>
    <t>TETLÁN II</t>
  </si>
  <si>
    <t>TETLÁN RIO VERDE</t>
  </si>
  <si>
    <t>UNIDAD MODELO</t>
  </si>
  <si>
    <t>UNION DE URBANO CETEMISTAS</t>
  </si>
  <si>
    <t>UNIVERSITARIA</t>
  </si>
  <si>
    <t>VALENTÍN GÓMEZ  FARÍAS</t>
  </si>
  <si>
    <t>VALLARTA COUNTRY</t>
  </si>
  <si>
    <t>VALLARTA NORTE</t>
  </si>
  <si>
    <t>VALLARTA PONIENTE</t>
  </si>
  <si>
    <t>VALLARTA SAN JORGE</t>
  </si>
  <si>
    <t>VALLARTA SUR</t>
  </si>
  <si>
    <t>VALLE DE LA PRIMAVERA</t>
  </si>
  <si>
    <t>VALLE DEL ALAMO</t>
  </si>
  <si>
    <t>VECINDAD JARDINES DEL BOSQUE</t>
  </si>
  <si>
    <t>VERDE VALLE</t>
  </si>
  <si>
    <t>VICENTE GUERRERO</t>
  </si>
  <si>
    <t>VILLA DE LOS COLOMOS</t>
  </si>
  <si>
    <t>VILLA HERMOSA</t>
  </si>
  <si>
    <t>VILLA VICENTE GUERRERO</t>
  </si>
  <si>
    <t>VILLAS DE GUADALUPE</t>
  </si>
  <si>
    <t>VILLAS DE LA BARRANCA</t>
  </si>
  <si>
    <t>VILLAS DE LA CANTERA</t>
  </si>
  <si>
    <t>VILLAS DE LA CRUZ</t>
  </si>
  <si>
    <t>VILLAS DE SAN JUAN</t>
  </si>
  <si>
    <t>VILLAS DE SAN JUAN ZONA 3</t>
  </si>
  <si>
    <t>VILLAS DEL NILO</t>
  </si>
  <si>
    <t>VILLAS LA PRESA</t>
  </si>
  <si>
    <t>VILLASEÑOR</t>
  </si>
  <si>
    <t>VISTAS DEL NILO</t>
  </si>
  <si>
    <t>VISTAS DEL SUR</t>
  </si>
  <si>
    <t>ZONA DE INDUSTRIAS DOS</t>
  </si>
  <si>
    <t>ZONA DE INDUSTRIAS TRES</t>
  </si>
  <si>
    <t>ZONA DE INDUSTRIAS UNO</t>
  </si>
  <si>
    <t>ZONA FEDERAL</t>
  </si>
  <si>
    <t>ZONA INDUSTRIAL</t>
  </si>
  <si>
    <t>ZOOLOGICO</t>
  </si>
  <si>
    <t>SUPERFICIE</t>
  </si>
  <si>
    <t>FRENTE</t>
  </si>
  <si>
    <t>PERÍMETRO</t>
  </si>
  <si>
    <t>PROFUNDIDAD</t>
  </si>
  <si>
    <t>PREDIO MANZANERO</t>
  </si>
  <si>
    <t>HUENTITAN</t>
  </si>
  <si>
    <t>TETLAN</t>
  </si>
  <si>
    <t>zonaValor</t>
  </si>
  <si>
    <t>lamina</t>
  </si>
  <si>
    <t>valor</t>
  </si>
  <si>
    <t>distrito</t>
  </si>
  <si>
    <t>areaTipo</t>
  </si>
  <si>
    <t>frenteTipo2</t>
  </si>
  <si>
    <t>periTipo</t>
  </si>
  <si>
    <t>profTipo2</t>
  </si>
  <si>
    <t>de 2019</t>
  </si>
  <si>
    <t>POLÍGONO DE VALOR</t>
  </si>
</sst>
</file>

<file path=xl/styles.xml><?xml version="1.0" encoding="utf-8"?>
<styleSheet xmlns="http://schemas.openxmlformats.org/spreadsheetml/2006/main">
  <numFmts count="18">
    <numFmt numFmtId="7" formatCode="&quot;$&quot;#,##0.00;\-&quot;$&quot;#,##0.00"/>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0.00000"/>
    <numFmt numFmtId="167" formatCode="&quot;$&quot;#,##0_);[Red]\(&quot;$&quot;#,##0\)"/>
    <numFmt numFmtId="168" formatCode="&quot;$&quot;#,##0.00_);[Red]\(&quot;$&quot;#,##0.00\)"/>
    <numFmt numFmtId="169" formatCode="_-[$€-2]* #,##0.00_-;\-[$€-2]* #,##0.00_-;_-[$€-2]* &quot;-&quot;??_-"/>
    <numFmt numFmtId="170" formatCode="_-* #,##0.00\ _€_-;\-* #,##0.00\ _€_-;_-* &quot;-&quot;??\ _€_-;_-@_-"/>
    <numFmt numFmtId="171" formatCode="\N&quot;$&quot;#,##0.00_);\(&quot;$&quot;#,##0.00\)"/>
    <numFmt numFmtId="172" formatCode="\ #,##0.00\ \M\2"/>
    <numFmt numFmtId="173" formatCode="#,##0.00000"/>
    <numFmt numFmtId="174" formatCode="0.0"/>
    <numFmt numFmtId="175" formatCode="#,##0\ &quot;m2&quot;"/>
    <numFmt numFmtId="176" formatCode="&quot;$&quot;#,##0.00"/>
    <numFmt numFmtId="177" formatCode="&quot;$&quot;#,##0.00_);\(&quot;$&quot;#,##0.00\)"/>
    <numFmt numFmtId="178" formatCode="_(* #,##0.0000_);_(* \(#,##0.0000\);_(* &quot;-&quot;??_);_(@_)"/>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sz val="8"/>
      <name val="Arial"/>
      <family val="2"/>
    </font>
    <font>
      <b/>
      <sz val="8"/>
      <name val="Arial"/>
      <family val="2"/>
    </font>
    <font>
      <sz val="10"/>
      <name val="Arial"/>
      <family val="2"/>
    </font>
    <font>
      <sz val="11"/>
      <name val="Arial"/>
      <family val="2"/>
    </font>
    <font>
      <sz val="11"/>
      <color indexed="8"/>
      <name val="Calibri"/>
      <family val="2"/>
    </font>
    <font>
      <b/>
      <sz val="9"/>
      <name val="Arial"/>
      <family val="2"/>
    </font>
    <font>
      <sz val="10"/>
      <name val="Verdana"/>
      <family val="2"/>
    </font>
    <font>
      <sz val="10"/>
      <name val="MS Sans Serif"/>
      <family val="2"/>
    </font>
    <font>
      <u/>
      <sz val="10"/>
      <color indexed="12"/>
      <name val="Arial"/>
      <family val="2"/>
    </font>
    <font>
      <sz val="9"/>
      <color theme="1"/>
      <name val="Calibri"/>
      <family val="2"/>
      <scheme val="minor"/>
    </font>
    <font>
      <b/>
      <sz val="14"/>
      <name val="Arial"/>
      <family val="2"/>
    </font>
    <font>
      <sz val="11"/>
      <name val="Calibri"/>
      <family val="2"/>
      <scheme val="minor"/>
    </font>
    <font>
      <b/>
      <sz val="8"/>
      <name val="Calibri"/>
      <family val="2"/>
      <scheme val="minor"/>
    </font>
    <font>
      <b/>
      <sz val="14"/>
      <name val="Calibri"/>
      <family val="2"/>
      <scheme val="minor"/>
    </font>
    <font>
      <sz val="8"/>
      <name val="Calibri"/>
      <family val="2"/>
      <scheme val="minor"/>
    </font>
    <font>
      <b/>
      <sz val="11"/>
      <name val="Calibri"/>
      <family val="2"/>
      <scheme val="minor"/>
    </font>
    <font>
      <b/>
      <sz val="9"/>
      <name val="Calibri"/>
      <family val="2"/>
      <scheme val="minor"/>
    </font>
    <font>
      <b/>
      <sz val="7"/>
      <name val="Calibri"/>
      <family val="2"/>
      <scheme val="minor"/>
    </font>
    <font>
      <b/>
      <sz val="10"/>
      <name val="Calibri"/>
      <family val="2"/>
      <scheme val="minor"/>
    </font>
    <font>
      <b/>
      <sz val="9"/>
      <color theme="0"/>
      <name val="Arial"/>
      <family val="2"/>
    </font>
    <font>
      <b/>
      <sz val="12"/>
      <name val="Arial"/>
      <family val="2"/>
    </font>
    <font>
      <sz val="12"/>
      <name val="Arial"/>
      <family val="2"/>
    </font>
    <font>
      <b/>
      <sz val="12"/>
      <name val="Arial Narrow"/>
      <family val="2"/>
    </font>
    <font>
      <sz val="6"/>
      <name val="Arial"/>
      <family val="2"/>
    </font>
    <font>
      <b/>
      <sz val="8"/>
      <color theme="1"/>
      <name val="Calibri"/>
      <family val="2"/>
      <scheme val="minor"/>
    </font>
    <font>
      <sz val="8"/>
      <color theme="1"/>
      <name val="Calibri"/>
      <family val="2"/>
      <scheme val="minor"/>
    </font>
    <font>
      <sz val="8"/>
      <name val="MS Sans Serif"/>
      <family val="2"/>
    </font>
    <font>
      <sz val="7"/>
      <name val="Arial"/>
      <family val="2"/>
    </font>
    <font>
      <b/>
      <sz val="7"/>
      <name val="MS Sans Serif"/>
      <family val="2"/>
    </font>
    <font>
      <sz val="7"/>
      <name val="MS Sans Serif"/>
      <family val="2"/>
    </font>
    <font>
      <i/>
      <sz val="7"/>
      <name val="MS Sans Serif"/>
      <family val="2"/>
    </font>
    <font>
      <b/>
      <sz val="6"/>
      <color indexed="10"/>
      <name val="Arial"/>
      <family val="2"/>
    </font>
    <font>
      <sz val="8"/>
      <color indexed="56"/>
      <name val="MS Sans Serif"/>
      <family val="2"/>
    </font>
    <font>
      <b/>
      <sz val="8"/>
      <color indexed="10"/>
      <name val="Arial"/>
      <family val="2"/>
    </font>
    <font>
      <b/>
      <i/>
      <sz val="9"/>
      <name val="Arial"/>
      <family val="2"/>
    </font>
    <font>
      <b/>
      <sz val="8"/>
      <color theme="1"/>
      <name val="Calibri"/>
      <family val="2"/>
    </font>
    <font>
      <b/>
      <sz val="9"/>
      <color theme="1"/>
      <name val="Calibri"/>
      <family val="2"/>
      <scheme val="minor"/>
    </font>
    <font>
      <sz val="8"/>
      <color theme="1"/>
      <name val="Arial"/>
      <family val="2"/>
    </font>
    <font>
      <b/>
      <sz val="8"/>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indexed="42"/>
        <bgColor indexed="64"/>
      </patternFill>
    </fill>
    <fill>
      <patternFill patternType="solid">
        <fgColor indexed="34"/>
        <bgColor indexed="64"/>
      </patternFill>
    </fill>
    <fill>
      <patternFill patternType="solid">
        <fgColor theme="0" tint="-0.14999847407452621"/>
        <bgColor theme="0" tint="-0.14999847407452621"/>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33">
    <xf numFmtId="0" fontId="0" fillId="0" borderId="0"/>
    <xf numFmtId="16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11" fillId="0" borderId="0"/>
    <xf numFmtId="0" fontId="9" fillId="0" borderId="0"/>
    <xf numFmtId="9" fontId="11" fillId="0" borderId="0" applyFont="0" applyFill="0" applyBorder="0" applyAlignment="0" applyProtection="0"/>
    <xf numFmtId="0" fontId="3" fillId="0" borderId="0"/>
    <xf numFmtId="0" fontId="13" fillId="0" borderId="0"/>
    <xf numFmtId="0" fontId="4" fillId="0" borderId="0"/>
    <xf numFmtId="39" fontId="10" fillId="0" borderId="0" applyAlignment="0">
      <alignment horizontal="left"/>
    </xf>
    <xf numFmtId="38" fontId="14" fillId="0" borderId="0" applyFont="0" applyFill="0" applyBorder="0" applyAlignment="0" applyProtection="0"/>
    <xf numFmtId="40"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169" fontId="4" fillId="0" borderId="0" applyFont="0" applyFill="0" applyBorder="0" applyAlignment="0" applyProtection="0"/>
    <xf numFmtId="0" fontId="15" fillId="0" borderId="0" applyNumberFormat="0" applyFill="0" applyBorder="0" applyAlignment="0" applyProtection="0">
      <alignment vertical="top"/>
      <protection locked="0"/>
    </xf>
    <xf numFmtId="39" fontId="10" fillId="0" borderId="0">
      <alignment horizontal="left"/>
    </xf>
    <xf numFmtId="170" fontId="3"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7" fillId="0" borderId="0" applyFont="0" applyFill="0" applyBorder="0" applyAlignment="0" applyProtection="0"/>
    <xf numFmtId="170" fontId="3" fillId="0" borderId="0" applyFont="0" applyFill="0" applyBorder="0" applyAlignment="0" applyProtection="0"/>
    <xf numFmtId="43" fontId="4"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7"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7"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3" fillId="0" borderId="0"/>
    <xf numFmtId="0" fontId="4" fillId="0" borderId="0"/>
    <xf numFmtId="0" fontId="4" fillId="0" borderId="0"/>
    <xf numFmtId="0" fontId="3" fillId="0" borderId="0"/>
    <xf numFmtId="0" fontId="3" fillId="0" borderId="0"/>
    <xf numFmtId="0" fontId="4"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4" fillId="0" borderId="0"/>
    <xf numFmtId="171" fontId="6" fillId="0" borderId="0"/>
    <xf numFmtId="39" fontId="5" fillId="0" borderId="0" applyNumberFormat="0" applyFont="0" applyBorder="0" applyAlignment="0">
      <alignment horizontal="right"/>
    </xf>
    <xf numFmtId="9" fontId="7"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2" fontId="7"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3" fillId="0" borderId="0"/>
    <xf numFmtId="0" fontId="6" fillId="0" borderId="0"/>
    <xf numFmtId="0" fontId="1" fillId="0" borderId="0"/>
  </cellStyleXfs>
  <cellXfs count="571">
    <xf numFmtId="0" fontId="0" fillId="0" borderId="0" xfId="0"/>
    <xf numFmtId="0" fontId="0" fillId="0" borderId="0" xfId="0" applyBorder="1"/>
    <xf numFmtId="0" fontId="0" fillId="0" borderId="0" xfId="0"/>
    <xf numFmtId="0" fontId="6" fillId="0" borderId="0" xfId="0" applyFont="1"/>
    <xf numFmtId="0" fontId="0" fillId="0" borderId="0" xfId="0" applyFill="1"/>
    <xf numFmtId="0" fontId="6" fillId="0" borderId="27" xfId="0" applyFont="1" applyFill="1" applyBorder="1" applyAlignment="1" applyProtection="1">
      <alignment horizontal="center"/>
      <protection locked="0"/>
    </xf>
    <xf numFmtId="2" fontId="6" fillId="0" borderId="27" xfId="0" applyNumberFormat="1" applyFont="1" applyFill="1" applyBorder="1" applyAlignment="1" applyProtection="1">
      <alignment horizontal="center"/>
      <protection locked="0"/>
    </xf>
    <xf numFmtId="9" fontId="6" fillId="0" borderId="1" xfId="3" applyFont="1" applyFill="1" applyBorder="1" applyAlignment="1" applyProtection="1">
      <alignment horizontal="center" vertical="center"/>
      <protection locked="0"/>
    </xf>
    <xf numFmtId="165" fontId="6" fillId="0" borderId="27" xfId="2" applyFont="1" applyFill="1" applyBorder="1" applyAlignment="1" applyProtection="1">
      <alignment horizontal="center"/>
    </xf>
    <xf numFmtId="1" fontId="6" fillId="0" borderId="1" xfId="1" applyNumberFormat="1" applyFont="1" applyFill="1" applyBorder="1" applyAlignment="1" applyProtection="1">
      <alignment horizontal="center" vertical="center"/>
      <protection locked="0"/>
    </xf>
    <xf numFmtId="174" fontId="6" fillId="0" borderId="1" xfId="1" applyNumberFormat="1" applyFont="1" applyFill="1" applyBorder="1" applyAlignment="1" applyProtection="1">
      <alignment horizontal="center" vertical="center"/>
      <protection locked="0"/>
    </xf>
    <xf numFmtId="49" fontId="12" fillId="0" borderId="0" xfId="1" applyNumberFormat="1" applyFont="1" applyFill="1" applyBorder="1" applyAlignment="1" applyProtection="1">
      <alignment vertical="center"/>
      <protection locked="0"/>
    </xf>
    <xf numFmtId="15" fontId="6" fillId="0" borderId="21" xfId="0" applyNumberFormat="1" applyFont="1" applyFill="1" applyBorder="1" applyProtection="1">
      <protection locked="0"/>
    </xf>
    <xf numFmtId="0" fontId="6" fillId="0" borderId="0" xfId="0" applyFont="1" applyFill="1"/>
    <xf numFmtId="0" fontId="0" fillId="0" borderId="0" xfId="0" applyFill="1" applyBorder="1"/>
    <xf numFmtId="0" fontId="6" fillId="0" borderId="37" xfId="0" applyFont="1" applyFill="1" applyBorder="1" applyAlignment="1" applyProtection="1">
      <alignment horizontal="center"/>
      <protection locked="0"/>
    </xf>
    <xf numFmtId="0" fontId="6" fillId="0" borderId="0" xfId="0" applyFont="1" applyBorder="1"/>
    <xf numFmtId="0" fontId="6" fillId="0" borderId="1" xfId="0" applyFont="1" applyFill="1" applyBorder="1" applyAlignment="1" applyProtection="1">
      <alignment horizontal="center"/>
    </xf>
    <xf numFmtId="0" fontId="12" fillId="0" borderId="1" xfId="0" applyFont="1" applyFill="1" applyBorder="1" applyAlignment="1" applyProtection="1">
      <alignment horizontal="center" vertical="center" wrapText="1"/>
    </xf>
    <xf numFmtId="173" fontId="6" fillId="0" borderId="1" xfId="0" applyNumberFormat="1" applyFont="1" applyFill="1" applyBorder="1" applyAlignment="1" applyProtection="1">
      <alignment horizontal="center"/>
    </xf>
    <xf numFmtId="0" fontId="12" fillId="2"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166" fontId="6" fillId="0" borderId="1"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14" xfId="0" applyFont="1" applyFill="1" applyBorder="1" applyAlignment="1" applyProtection="1">
      <alignment horizontal="right"/>
    </xf>
    <xf numFmtId="0" fontId="4" fillId="0" borderId="0" xfId="0" applyFont="1" applyFill="1" applyBorder="1" applyAlignment="1" applyProtection="1"/>
    <xf numFmtId="0" fontId="4" fillId="0" borderId="21" xfId="0" applyFont="1" applyFill="1" applyBorder="1" applyProtection="1">
      <protection locked="0"/>
    </xf>
    <xf numFmtId="0" fontId="5" fillId="0" borderId="0" xfId="0" applyFont="1" applyFill="1" applyBorder="1" applyAlignment="1" applyProtection="1">
      <alignment horizontal="center"/>
      <protection locked="0"/>
    </xf>
    <xf numFmtId="0" fontId="6" fillId="0" borderId="0" xfId="0" applyFont="1" applyFill="1" applyProtection="1">
      <protection locked="0"/>
    </xf>
    <xf numFmtId="0" fontId="6" fillId="0" borderId="0" xfId="0" applyFont="1" applyFill="1" applyBorder="1" applyAlignment="1" applyProtection="1">
      <alignment horizontal="left"/>
      <protection locked="0"/>
    </xf>
    <xf numFmtId="0" fontId="6" fillId="0" borderId="0" xfId="0" applyFont="1" applyFill="1" applyBorder="1" applyProtection="1">
      <protection locked="0"/>
    </xf>
    <xf numFmtId="0" fontId="12" fillId="0" borderId="0" xfId="0" applyFont="1" applyFill="1" applyBorder="1" applyAlignment="1" applyProtection="1">
      <protection locked="0"/>
    </xf>
    <xf numFmtId="0" fontId="4" fillId="0" borderId="0" xfId="0" applyFont="1" applyFill="1" applyProtection="1">
      <protection locked="0"/>
    </xf>
    <xf numFmtId="0" fontId="12" fillId="0" borderId="20"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0" fontId="12" fillId="0" borderId="19" xfId="0" applyFont="1" applyFill="1" applyBorder="1" applyAlignment="1" applyProtection="1">
      <alignment horizontal="center"/>
      <protection locked="0"/>
    </xf>
    <xf numFmtId="0" fontId="12" fillId="0" borderId="0" xfId="0" applyFont="1" applyFill="1" applyBorder="1" applyProtection="1">
      <protection locked="0"/>
    </xf>
    <xf numFmtId="0" fontId="6" fillId="0" borderId="28" xfId="0" applyFont="1" applyFill="1" applyBorder="1" applyProtection="1">
      <protection locked="0"/>
    </xf>
    <xf numFmtId="3" fontId="6" fillId="0" borderId="1" xfId="0" applyNumberFormat="1" applyFont="1" applyFill="1" applyBorder="1" applyAlignment="1" applyProtection="1">
      <alignment horizontal="center"/>
      <protection locked="0"/>
    </xf>
    <xf numFmtId="4" fontId="6" fillId="0" borderId="1" xfId="0" applyNumberFormat="1" applyFont="1" applyFill="1" applyBorder="1" applyAlignment="1" applyProtection="1">
      <alignment horizontal="center"/>
      <protection locked="0"/>
    </xf>
    <xf numFmtId="164" fontId="12" fillId="0" borderId="0" xfId="1" applyFon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0" fontId="6" fillId="0" borderId="29" xfId="0" applyFont="1" applyFill="1" applyBorder="1" applyProtection="1">
      <protection locked="0"/>
    </xf>
    <xf numFmtId="0" fontId="12" fillId="0" borderId="0" xfId="0" applyFont="1" applyFill="1" applyBorder="1" applyAlignment="1" applyProtection="1">
      <alignment horizontal="right"/>
      <protection locked="0"/>
    </xf>
    <xf numFmtId="9" fontId="12" fillId="0" borderId="0" xfId="3" applyFont="1" applyFill="1" applyBorder="1" applyAlignment="1" applyProtection="1">
      <protection locked="0"/>
    </xf>
    <xf numFmtId="165" fontId="12" fillId="0" borderId="28" xfId="2" applyFont="1" applyFill="1" applyBorder="1" applyAlignment="1" applyProtection="1">
      <protection locked="0"/>
    </xf>
    <xf numFmtId="0" fontId="6" fillId="0" borderId="43" xfId="0" applyFont="1" applyFill="1" applyBorder="1" applyAlignment="1" applyProtection="1">
      <protection locked="0"/>
    </xf>
    <xf numFmtId="0" fontId="6" fillId="0" borderId="14" xfId="0" applyFont="1" applyFill="1" applyBorder="1" applyAlignment="1" applyProtection="1">
      <alignment horizontal="right"/>
      <protection locked="0"/>
    </xf>
    <xf numFmtId="0" fontId="12" fillId="0" borderId="1" xfId="0" applyFont="1" applyFill="1" applyBorder="1" applyAlignment="1" applyProtection="1">
      <protection locked="0"/>
    </xf>
    <xf numFmtId="0" fontId="12" fillId="0" borderId="29" xfId="0" applyFont="1" applyFill="1" applyBorder="1" applyAlignment="1" applyProtection="1">
      <protection locked="0"/>
    </xf>
    <xf numFmtId="165" fontId="12" fillId="0" borderId="28" xfId="0" applyNumberFormat="1" applyFont="1" applyFill="1" applyBorder="1" applyProtection="1">
      <protection locked="0"/>
    </xf>
    <xf numFmtId="0" fontId="6" fillId="0" borderId="23" xfId="0" applyFont="1" applyFill="1" applyBorder="1" applyProtection="1">
      <protection locked="0"/>
    </xf>
    <xf numFmtId="0" fontId="6" fillId="0" borderId="21" xfId="0" applyFont="1" applyFill="1" applyBorder="1" applyProtection="1">
      <protection locked="0"/>
    </xf>
    <xf numFmtId="0" fontId="6" fillId="0" borderId="22" xfId="0" applyFont="1" applyFill="1" applyBorder="1" applyProtection="1">
      <protection locked="0"/>
    </xf>
    <xf numFmtId="0" fontId="12" fillId="0" borderId="36" xfId="0" applyFont="1" applyFill="1" applyBorder="1" applyProtection="1">
      <protection locked="0"/>
    </xf>
    <xf numFmtId="0" fontId="6" fillId="0" borderId="18" xfId="0" applyFont="1" applyFill="1" applyBorder="1" applyProtection="1">
      <protection locked="0"/>
    </xf>
    <xf numFmtId="0" fontId="6" fillId="0" borderId="19" xfId="0" applyFont="1" applyFill="1" applyBorder="1" applyProtection="1">
      <protection locked="0"/>
    </xf>
    <xf numFmtId="49" fontId="12" fillId="0" borderId="24" xfId="1" applyNumberFormat="1" applyFont="1" applyFill="1" applyBorder="1" applyAlignment="1" applyProtection="1">
      <alignment horizontal="left" vertical="center"/>
    </xf>
    <xf numFmtId="49" fontId="12" fillId="0" borderId="1" xfId="1" applyNumberFormat="1" applyFont="1" applyFill="1" applyBorder="1" applyAlignment="1" applyProtection="1">
      <alignment horizontal="lef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0" fontId="7" fillId="0" borderId="29" xfId="4" applyNumberFormat="1" applyFont="1" applyFill="1" applyBorder="1" applyAlignment="1" applyProtection="1">
      <alignment horizontal="right" vertical="center"/>
    </xf>
    <xf numFmtId="0" fontId="8" fillId="0" borderId="29" xfId="4" applyFont="1" applyFill="1" applyBorder="1" applyAlignment="1" applyProtection="1">
      <alignment horizontal="right" vertical="center"/>
    </xf>
    <xf numFmtId="1" fontId="7" fillId="0" borderId="23" xfId="1" applyNumberFormat="1" applyFont="1" applyFill="1" applyBorder="1" applyAlignment="1" applyProtection="1">
      <alignment horizontal="right" vertical="center"/>
    </xf>
    <xf numFmtId="10" fontId="7" fillId="0" borderId="20" xfId="4" applyNumberFormat="1" applyFont="1" applyFill="1" applyBorder="1" applyAlignment="1" applyProtection="1">
      <alignment horizontal="right" vertical="center"/>
    </xf>
    <xf numFmtId="10" fontId="12" fillId="0" borderId="5" xfId="5" applyNumberFormat="1" applyFont="1" applyFill="1" applyBorder="1" applyAlignment="1" applyProtection="1">
      <alignment horizontal="center" vertical="center" wrapText="1"/>
    </xf>
    <xf numFmtId="2" fontId="12" fillId="0" borderId="8" xfId="5" applyNumberFormat="1" applyFont="1" applyFill="1" applyBorder="1" applyAlignment="1" applyProtection="1">
      <alignment horizontal="center" vertical="center" wrapText="1"/>
    </xf>
    <xf numFmtId="0" fontId="12" fillId="0" borderId="10" xfId="0" applyFont="1" applyFill="1" applyBorder="1" applyAlignment="1" applyProtection="1">
      <alignment horizontal="center"/>
    </xf>
    <xf numFmtId="0" fontId="12" fillId="3" borderId="40" xfId="0" applyFont="1" applyFill="1" applyBorder="1" applyAlignment="1" applyProtection="1">
      <alignment horizontal="center" vertical="center"/>
    </xf>
    <xf numFmtId="0" fontId="12" fillId="3" borderId="41" xfId="0" applyFont="1" applyFill="1" applyBorder="1" applyAlignment="1" applyProtection="1">
      <alignment horizontal="center" vertical="center"/>
    </xf>
    <xf numFmtId="0" fontId="12" fillId="3" borderId="45" xfId="0"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10" fontId="6" fillId="0" borderId="8" xfId="0" applyNumberFormat="1" applyFont="1" applyFill="1" applyBorder="1" applyAlignment="1" applyProtection="1">
      <alignment horizontal="center"/>
    </xf>
    <xf numFmtId="10" fontId="6" fillId="0" borderId="1" xfId="0" applyNumberFormat="1" applyFont="1" applyFill="1" applyBorder="1" applyAlignment="1" applyProtection="1">
      <alignment horizontal="center"/>
    </xf>
    <xf numFmtId="10" fontId="6" fillId="0" borderId="9" xfId="0" applyNumberFormat="1" applyFont="1" applyFill="1" applyBorder="1" applyAlignment="1" applyProtection="1">
      <alignment horizontal="center"/>
    </xf>
    <xf numFmtId="2" fontId="6" fillId="0" borderId="10" xfId="1" applyNumberFormat="1" applyFont="1" applyFill="1" applyBorder="1" applyAlignment="1" applyProtection="1">
      <alignment horizontal="center"/>
    </xf>
    <xf numFmtId="2" fontId="6" fillId="0" borderId="11" xfId="1" applyNumberFormat="1" applyFont="1" applyFill="1" applyBorder="1" applyAlignment="1" applyProtection="1">
      <alignment horizontal="center"/>
    </xf>
    <xf numFmtId="2" fontId="6" fillId="0" borderId="12" xfId="1" applyNumberFormat="1" applyFont="1" applyFill="1" applyBorder="1" applyAlignment="1" applyProtection="1">
      <alignment horizontal="center"/>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0" fontId="6" fillId="0" borderId="8" xfId="4" applyNumberFormat="1" applyFont="1" applyFill="1" applyBorder="1" applyAlignment="1" applyProtection="1">
      <alignment horizontal="center"/>
    </xf>
    <xf numFmtId="10" fontId="6" fillId="0" borderId="1" xfId="4" applyNumberFormat="1" applyFont="1" applyFill="1" applyBorder="1" applyAlignment="1" applyProtection="1">
      <alignment horizontal="center"/>
    </xf>
    <xf numFmtId="10" fontId="6" fillId="0" borderId="9" xfId="4" applyNumberFormat="1" applyFont="1" applyFill="1" applyBorder="1" applyAlignment="1" applyProtection="1">
      <alignment horizontal="center"/>
    </xf>
    <xf numFmtId="49" fontId="6" fillId="0" borderId="7" xfId="0" applyNumberFormat="1" applyFont="1" applyFill="1" applyBorder="1" applyAlignment="1" applyProtection="1">
      <alignment horizontal="center" vertical="center"/>
    </xf>
    <xf numFmtId="2" fontId="6" fillId="0" borderId="46" xfId="1" applyNumberFormat="1" applyFont="1" applyFill="1" applyBorder="1" applyAlignment="1" applyProtection="1">
      <alignment horizontal="center"/>
    </xf>
    <xf numFmtId="2" fontId="6" fillId="0" borderId="47" xfId="1" applyNumberFormat="1" applyFont="1" applyFill="1" applyBorder="1" applyAlignment="1" applyProtection="1">
      <alignment horizontal="center"/>
    </xf>
    <xf numFmtId="2" fontId="6" fillId="0" borderId="48" xfId="1" applyNumberFormat="1" applyFont="1" applyFill="1" applyBorder="1" applyAlignment="1" applyProtection="1">
      <alignment horizontal="center"/>
    </xf>
    <xf numFmtId="10" fontId="12" fillId="3" borderId="5" xfId="0" applyNumberFormat="1" applyFont="1" applyFill="1" applyBorder="1" applyAlignment="1" applyProtection="1">
      <alignment horizontal="center" vertical="center"/>
    </xf>
    <xf numFmtId="10" fontId="12" fillId="3" borderId="49" xfId="0" applyNumberFormat="1" applyFont="1" applyFill="1" applyBorder="1" applyAlignment="1" applyProtection="1">
      <alignment horizontal="center" vertical="center"/>
    </xf>
    <xf numFmtId="10" fontId="12" fillId="3" borderId="50" xfId="0" applyNumberFormat="1" applyFont="1" applyFill="1" applyBorder="1" applyAlignment="1" applyProtection="1">
      <alignment horizontal="center" vertical="center"/>
    </xf>
    <xf numFmtId="2" fontId="12" fillId="3" borderId="10" xfId="0" applyNumberFormat="1" applyFont="1" applyFill="1" applyBorder="1" applyAlignment="1" applyProtection="1">
      <alignment horizontal="center" vertical="center"/>
    </xf>
    <xf numFmtId="2" fontId="12" fillId="3" borderId="44" xfId="0" applyNumberFormat="1" applyFont="1" applyFill="1" applyBorder="1" applyAlignment="1" applyProtection="1">
      <alignment horizontal="center" vertical="center"/>
    </xf>
    <xf numFmtId="2" fontId="12" fillId="3" borderId="51" xfId="0" applyNumberFormat="1" applyFont="1" applyFill="1" applyBorder="1" applyAlignment="1" applyProtection="1">
      <alignment horizontal="center" vertical="center"/>
    </xf>
    <xf numFmtId="0" fontId="12" fillId="0" borderId="0" xfId="0" applyFont="1" applyFill="1" applyBorder="1" applyAlignment="1" applyProtection="1">
      <alignment horizontal="left"/>
    </xf>
    <xf numFmtId="10" fontId="12" fillId="0" borderId="0" xfId="3" applyNumberFormat="1" applyFont="1" applyFill="1" applyBorder="1" applyAlignment="1" applyProtection="1">
      <protection locked="0"/>
    </xf>
    <xf numFmtId="0" fontId="7" fillId="0" borderId="0" xfId="0" applyFont="1"/>
    <xf numFmtId="4" fontId="6" fillId="0" borderId="8" xfId="1" applyNumberFormat="1" applyFont="1" applyFill="1" applyBorder="1" applyAlignment="1" applyProtection="1">
      <alignment horizontal="center"/>
      <protection locked="0"/>
    </xf>
    <xf numFmtId="4" fontId="12" fillId="0" borderId="8" xfId="1" applyNumberFormat="1" applyFont="1" applyFill="1" applyBorder="1" applyAlignment="1" applyProtection="1">
      <alignment horizontal="center"/>
      <protection locked="0"/>
    </xf>
    <xf numFmtId="0" fontId="12" fillId="0" borderId="42" xfId="0" applyFont="1" applyFill="1" applyBorder="1" applyAlignment="1" applyProtection="1">
      <alignment horizontal="center"/>
      <protection locked="0"/>
    </xf>
    <xf numFmtId="1" fontId="6" fillId="0" borderId="11" xfId="0" applyNumberFormat="1" applyFont="1" applyFill="1" applyBorder="1" applyAlignment="1" applyProtection="1">
      <alignment horizontal="center" vertical="center"/>
    </xf>
    <xf numFmtId="1" fontId="6" fillId="0" borderId="7" xfId="0" applyNumberFormat="1" applyFont="1" applyFill="1" applyBorder="1" applyAlignment="1" applyProtection="1">
      <alignment horizontal="center" vertical="center"/>
    </xf>
    <xf numFmtId="0" fontId="0" fillId="0" borderId="0" xfId="0" applyProtection="1">
      <protection locked="0"/>
    </xf>
    <xf numFmtId="0" fontId="4" fillId="2" borderId="20" xfId="0" applyFont="1" applyFill="1" applyBorder="1" applyAlignment="1" applyProtection="1">
      <alignment horizontal="right"/>
    </xf>
    <xf numFmtId="0" fontId="4" fillId="2" borderId="29" xfId="0" applyFont="1" applyFill="1" applyBorder="1" applyAlignment="1" applyProtection="1">
      <alignment horizontal="right"/>
    </xf>
    <xf numFmtId="0" fontId="4" fillId="2" borderId="23" xfId="0" applyFont="1" applyFill="1" applyBorder="1" applyAlignment="1" applyProtection="1">
      <alignment horizontal="right"/>
    </xf>
    <xf numFmtId="0" fontId="5" fillId="0" borderId="29" xfId="0" applyFont="1" applyFill="1" applyBorder="1" applyProtection="1"/>
    <xf numFmtId="0" fontId="10" fillId="0" borderId="0" xfId="0" applyFont="1" applyFill="1" applyBorder="1" applyAlignment="1" applyProtection="1"/>
    <xf numFmtId="0" fontId="0" fillId="0" borderId="0" xfId="0" applyFill="1" applyBorder="1" applyProtection="1"/>
    <xf numFmtId="0" fontId="12" fillId="3" borderId="32" xfId="0" applyFont="1" applyFill="1" applyBorder="1" applyAlignment="1" applyProtection="1">
      <alignment horizontal="center" vertical="center"/>
    </xf>
    <xf numFmtId="0" fontId="12" fillId="3" borderId="33" xfId="0" applyFont="1" applyFill="1" applyBorder="1" applyAlignment="1" applyProtection="1">
      <alignment horizontal="center" vertical="center"/>
    </xf>
    <xf numFmtId="0" fontId="12" fillId="3" borderId="34" xfId="0" applyFont="1" applyFill="1" applyBorder="1" applyAlignment="1" applyProtection="1">
      <alignment horizontal="center" vertical="center"/>
    </xf>
    <xf numFmtId="0" fontId="6" fillId="0" borderId="0" xfId="0" applyFont="1" applyFill="1" applyBorder="1" applyAlignment="1" applyProtection="1"/>
    <xf numFmtId="0" fontId="12" fillId="0" borderId="0" xfId="0" applyFont="1" applyFill="1" applyAlignment="1" applyProtection="1">
      <alignment horizontal="right" vertical="center"/>
    </xf>
    <xf numFmtId="0" fontId="12" fillId="0" borderId="0" xfId="0" applyFont="1" applyFill="1" applyAlignment="1" applyProtection="1">
      <alignment horizontal="left" vertical="center"/>
    </xf>
    <xf numFmtId="0" fontId="6" fillId="0" borderId="0" xfId="0" applyFont="1" applyFill="1" applyBorder="1" applyAlignment="1" applyProtection="1">
      <alignment horizontal="right"/>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xf>
    <xf numFmtId="0" fontId="6" fillId="0" borderId="0" xfId="0" applyFont="1" applyFill="1" applyBorder="1" applyProtection="1"/>
    <xf numFmtId="0" fontId="22" fillId="0" borderId="0" xfId="0" applyFont="1" applyFill="1" applyBorder="1" applyAlignment="1" applyProtection="1">
      <alignment vertical="center"/>
    </xf>
    <xf numFmtId="10" fontId="21" fillId="0" borderId="0" xfId="4" applyNumberFormat="1" applyFont="1" applyFill="1" applyBorder="1" applyAlignment="1" applyProtection="1">
      <alignment vertical="center"/>
    </xf>
    <xf numFmtId="0" fontId="19" fillId="0" borderId="0" xfId="4" applyFont="1" applyFill="1" applyBorder="1" applyAlignment="1" applyProtection="1">
      <alignment vertical="center"/>
    </xf>
    <xf numFmtId="1" fontId="21" fillId="0" borderId="0" xfId="1" applyNumberFormat="1" applyFont="1" applyFill="1" applyBorder="1" applyAlignment="1" applyProtection="1">
      <alignment vertical="center"/>
    </xf>
    <xf numFmtId="0" fontId="12" fillId="0" borderId="0" xfId="0" applyFont="1" applyFill="1" applyBorder="1" applyAlignment="1" applyProtection="1">
      <alignment vertical="center"/>
    </xf>
    <xf numFmtId="10" fontId="12" fillId="0" borderId="0" xfId="5" applyNumberFormat="1" applyFont="1" applyFill="1" applyBorder="1" applyAlignment="1" applyProtection="1">
      <alignment vertical="center" wrapText="1"/>
    </xf>
    <xf numFmtId="10" fontId="6" fillId="0" borderId="0" xfId="0" applyNumberFormat="1" applyFont="1" applyFill="1" applyBorder="1" applyAlignment="1" applyProtection="1"/>
    <xf numFmtId="0" fontId="12" fillId="0" borderId="29" xfId="0" applyFont="1" applyFill="1" applyBorder="1" applyProtection="1"/>
    <xf numFmtId="0" fontId="6" fillId="0" borderId="28" xfId="0" applyFont="1" applyFill="1" applyBorder="1" applyProtection="1"/>
    <xf numFmtId="0" fontId="12" fillId="0" borderId="42" xfId="0" applyFont="1" applyFill="1" applyBorder="1" applyAlignment="1" applyProtection="1">
      <alignment horizontal="center" vertical="center"/>
    </xf>
    <xf numFmtId="0" fontId="12" fillId="0"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6" fillId="0" borderId="14" xfId="0" applyFont="1" applyFill="1" applyBorder="1" applyAlignment="1" applyProtection="1">
      <alignment horizontal="right"/>
    </xf>
    <xf numFmtId="4" fontId="12" fillId="0" borderId="1" xfId="0" applyNumberFormat="1" applyFont="1" applyFill="1" applyBorder="1" applyAlignment="1" applyProtection="1">
      <alignment horizontal="center"/>
    </xf>
    <xf numFmtId="0" fontId="6" fillId="0" borderId="14" xfId="0" applyFont="1" applyFill="1" applyBorder="1" applyAlignment="1" applyProtection="1"/>
    <xf numFmtId="0" fontId="12" fillId="0" borderId="0" xfId="0" applyFont="1" applyFill="1" applyBorder="1" applyAlignment="1" applyProtection="1">
      <alignment horizontal="right"/>
    </xf>
    <xf numFmtId="165" fontId="6" fillId="0" borderId="1" xfId="2" applyFont="1" applyFill="1" applyBorder="1" applyAlignment="1" applyProtection="1">
      <alignment horizontal="center"/>
    </xf>
    <xf numFmtId="0" fontId="30" fillId="0" borderId="0" xfId="0" applyFont="1" applyFill="1" applyBorder="1" applyProtection="1"/>
    <xf numFmtId="0" fontId="30" fillId="0" borderId="27" xfId="0" applyFont="1" applyFill="1" applyBorder="1" applyAlignment="1" applyProtection="1">
      <alignment horizontal="center"/>
      <protection locked="0"/>
    </xf>
    <xf numFmtId="0" fontId="28" fillId="0" borderId="0" xfId="0" applyFont="1"/>
    <xf numFmtId="0" fontId="27" fillId="0" borderId="0" xfId="0" applyFont="1"/>
    <xf numFmtId="0" fontId="4" fillId="0" borderId="0" xfId="0" applyFont="1" applyFill="1" applyBorder="1" applyAlignment="1" applyProtection="1">
      <alignment horizontal="center"/>
    </xf>
    <xf numFmtId="0" fontId="31" fillId="0" borderId="40" xfId="0" applyFont="1" applyBorder="1" applyAlignment="1">
      <alignment horizontal="center"/>
    </xf>
    <xf numFmtId="0" fontId="8" fillId="0" borderId="41" xfId="0" applyFont="1" applyBorder="1" applyAlignment="1">
      <alignment horizontal="center"/>
    </xf>
    <xf numFmtId="44" fontId="31" fillId="0" borderId="45" xfId="42" applyFont="1" applyBorder="1" applyAlignment="1">
      <alignment horizontal="center"/>
    </xf>
    <xf numFmtId="0" fontId="8" fillId="0" borderId="8" xfId="0" applyFont="1" applyBorder="1" applyAlignment="1">
      <alignment horizontal="center"/>
    </xf>
    <xf numFmtId="0" fontId="7" fillId="0" borderId="1" xfId="0" quotePrefix="1" applyFont="1" applyBorder="1" applyAlignment="1">
      <alignment horizontal="center" vertical="center"/>
    </xf>
    <xf numFmtId="0" fontId="7" fillId="0" borderId="1" xfId="0" quotePrefix="1"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xf>
    <xf numFmtId="176" fontId="8" fillId="0" borderId="9" xfId="0" applyNumberFormat="1" applyFont="1" applyFill="1" applyBorder="1" applyAlignment="1">
      <alignment horizontal="center" vertical="center"/>
    </xf>
    <xf numFmtId="0" fontId="8" fillId="0" borderId="8" xfId="0" applyFont="1" applyBorder="1" applyAlignment="1">
      <alignment horizontal="center" vertical="center"/>
    </xf>
    <xf numFmtId="7" fontId="8" fillId="0" borderId="9" xfId="42" applyNumberFormat="1" applyFont="1" applyBorder="1" applyAlignment="1">
      <alignment horizontal="center" vertical="center"/>
    </xf>
    <xf numFmtId="7" fontId="8" fillId="0" borderId="9" xfId="54" applyNumberFormat="1" applyFont="1" applyBorder="1" applyAlignment="1">
      <alignment horizontal="center" vertical="center"/>
    </xf>
    <xf numFmtId="0" fontId="8" fillId="0" borderId="46" xfId="0" applyFont="1" applyBorder="1" applyAlignment="1">
      <alignment horizontal="center"/>
    </xf>
    <xf numFmtId="0" fontId="7" fillId="0" borderId="47" xfId="0" applyFont="1" applyBorder="1" applyAlignment="1">
      <alignment horizontal="center"/>
    </xf>
    <xf numFmtId="7" fontId="8" fillId="0" borderId="48" xfId="42" applyNumberFormat="1" applyFont="1" applyBorder="1" applyAlignment="1">
      <alignment horizontal="center" vertical="center"/>
    </xf>
    <xf numFmtId="0" fontId="8" fillId="0" borderId="37" xfId="0" applyFont="1" applyBorder="1" applyAlignment="1">
      <alignment horizontal="center" vertical="center"/>
    </xf>
    <xf numFmtId="0" fontId="7" fillId="0" borderId="27" xfId="0" quotePrefix="1" applyFont="1" applyBorder="1" applyAlignment="1">
      <alignment horizontal="center" vertical="center"/>
    </xf>
    <xf numFmtId="176" fontId="8" fillId="0" borderId="58" xfId="0" applyNumberFormat="1" applyFont="1" applyFill="1" applyBorder="1" applyAlignment="1">
      <alignment horizontal="center" vertical="center"/>
    </xf>
    <xf numFmtId="0" fontId="7" fillId="0" borderId="1" xfId="0" quotePrefix="1" applyNumberFormat="1" applyFont="1" applyBorder="1" applyAlignment="1">
      <alignment horizontal="center" vertical="center"/>
    </xf>
    <xf numFmtId="0" fontId="7" fillId="0" borderId="0" xfId="57" applyFont="1" applyBorder="1"/>
    <xf numFmtId="0" fontId="27" fillId="0" borderId="2" xfId="57" applyFont="1" applyBorder="1" applyAlignment="1">
      <alignment horizontal="center"/>
    </xf>
    <xf numFmtId="0" fontId="7" fillId="0" borderId="29" xfId="57" applyFont="1" applyBorder="1"/>
    <xf numFmtId="176" fontId="28" fillId="0" borderId="0" xfId="0" applyNumberFormat="1" applyFont="1" applyFill="1" applyBorder="1" applyAlignment="1">
      <alignment horizontal="center" vertical="center"/>
    </xf>
    <xf numFmtId="0" fontId="29" fillId="0" borderId="0" xfId="0" applyFont="1" applyFill="1" applyBorder="1" applyAlignment="1">
      <alignment horizontal="center"/>
    </xf>
    <xf numFmtId="0" fontId="27" fillId="0" borderId="0" xfId="0" applyFont="1" applyFill="1" applyBorder="1" applyAlignment="1">
      <alignment horizontal="center" vertical="center"/>
    </xf>
    <xf numFmtId="0" fontId="27" fillId="0" borderId="0" xfId="0" applyFont="1" applyFill="1" applyBorder="1" applyAlignment="1">
      <alignment horizontal="center"/>
    </xf>
    <xf numFmtId="0" fontId="5" fillId="0" borderId="0" xfId="0" applyFont="1" applyFill="1" applyBorder="1" applyAlignment="1">
      <alignment horizontal="center"/>
    </xf>
    <xf numFmtId="7" fontId="28" fillId="0" borderId="0" xfId="42" applyNumberFormat="1" applyFont="1" applyFill="1" applyBorder="1" applyAlignment="1">
      <alignment horizontal="center" vertical="center"/>
    </xf>
    <xf numFmtId="7" fontId="28" fillId="0" borderId="0" xfId="54" applyNumberFormat="1" applyFont="1" applyFill="1" applyBorder="1" applyAlignment="1">
      <alignment horizontal="center" vertical="center"/>
    </xf>
    <xf numFmtId="0" fontId="27" fillId="0" borderId="0" xfId="0" quotePrefix="1" applyNumberFormat="1" applyFont="1" applyFill="1" applyBorder="1" applyAlignment="1">
      <alignment horizontal="center" vertical="center"/>
    </xf>
    <xf numFmtId="0" fontId="27" fillId="0" borderId="0" xfId="0" quotePrefix="1" applyFont="1" applyFill="1" applyBorder="1" applyAlignment="1">
      <alignment horizontal="center" vertical="center"/>
    </xf>
    <xf numFmtId="0" fontId="27" fillId="0" borderId="0" xfId="0" quotePrefix="1" applyFont="1" applyFill="1" applyBorder="1" applyAlignment="1">
      <alignment horizontal="center"/>
    </xf>
    <xf numFmtId="2" fontId="6" fillId="0" borderId="1" xfId="0" applyNumberFormat="1" applyFont="1" applyFill="1" applyBorder="1" applyAlignment="1" applyProtection="1">
      <alignment horizontal="center"/>
      <protection locked="0"/>
    </xf>
    <xf numFmtId="0" fontId="7" fillId="0" borderId="0" xfId="131" applyFont="1"/>
    <xf numFmtId="0" fontId="33" fillId="0" borderId="0" xfId="131" applyFont="1" applyProtection="1"/>
    <xf numFmtId="0" fontId="33" fillId="0" borderId="0" xfId="131" applyFont="1" applyProtection="1">
      <protection hidden="1"/>
    </xf>
    <xf numFmtId="0" fontId="34" fillId="0" borderId="0" xfId="131" applyFont="1"/>
    <xf numFmtId="0" fontId="34" fillId="0" borderId="0" xfId="131" applyFont="1" applyProtection="1">
      <protection hidden="1"/>
    </xf>
    <xf numFmtId="0" fontId="34" fillId="5" borderId="0" xfId="131" applyFont="1" applyFill="1" applyProtection="1">
      <protection hidden="1"/>
    </xf>
    <xf numFmtId="0" fontId="35" fillId="5" borderId="0" xfId="131" applyFont="1" applyFill="1" applyProtection="1">
      <protection hidden="1"/>
    </xf>
    <xf numFmtId="0" fontId="36" fillId="5" borderId="0" xfId="131" applyFont="1" applyFill="1" applyAlignment="1" applyProtection="1">
      <alignment horizontal="right"/>
      <protection hidden="1"/>
    </xf>
    <xf numFmtId="0" fontId="34" fillId="0" borderId="1" xfId="131" applyFont="1" applyFill="1" applyBorder="1" applyProtection="1">
      <protection hidden="1"/>
    </xf>
    <xf numFmtId="0" fontId="34" fillId="0" borderId="1" xfId="131" quotePrefix="1" applyFont="1" applyFill="1" applyBorder="1" applyAlignment="1" applyProtection="1">
      <alignment horizontal="left"/>
      <protection hidden="1"/>
    </xf>
    <xf numFmtId="0" fontId="34" fillId="0" borderId="0" xfId="131" applyFont="1" applyFill="1" applyProtection="1">
      <protection hidden="1"/>
    </xf>
    <xf numFmtId="0" fontId="34" fillId="0" borderId="0" xfId="131" applyFont="1" applyFill="1" applyAlignment="1" applyProtection="1">
      <protection locked="0"/>
    </xf>
    <xf numFmtId="0" fontId="7" fillId="0" borderId="0" xfId="131" applyFont="1" applyProtection="1">
      <protection hidden="1"/>
    </xf>
    <xf numFmtId="0" fontId="34" fillId="0" borderId="12" xfId="131" applyFont="1" applyFill="1" applyBorder="1" applyProtection="1">
      <protection hidden="1"/>
    </xf>
    <xf numFmtId="0" fontId="34" fillId="0" borderId="11" xfId="131" applyFont="1" applyFill="1" applyBorder="1" applyProtection="1">
      <protection hidden="1"/>
    </xf>
    <xf numFmtId="0" fontId="34" fillId="0" borderId="11" xfId="131" quotePrefix="1" applyFont="1" applyFill="1" applyBorder="1" applyAlignment="1" applyProtection="1">
      <alignment horizontal="left"/>
      <protection hidden="1"/>
    </xf>
    <xf numFmtId="0" fontId="34" fillId="0" borderId="10" xfId="131" applyFont="1" applyFill="1" applyBorder="1" applyProtection="1">
      <protection hidden="1"/>
    </xf>
    <xf numFmtId="0" fontId="34" fillId="0" borderId="9" xfId="131" quotePrefix="1" applyFont="1" applyFill="1" applyBorder="1" applyAlignment="1" applyProtection="1">
      <alignment horizontal="left"/>
      <protection hidden="1"/>
    </xf>
    <xf numFmtId="0" fontId="34" fillId="0" borderId="8" xfId="131" applyFont="1" applyFill="1" applyBorder="1" applyProtection="1">
      <protection hidden="1"/>
    </xf>
    <xf numFmtId="0" fontId="34" fillId="0" borderId="7" xfId="131" quotePrefix="1" applyFont="1" applyFill="1" applyBorder="1" applyAlignment="1" applyProtection="1">
      <alignment horizontal="left"/>
      <protection hidden="1"/>
    </xf>
    <xf numFmtId="0" fontId="34" fillId="0" borderId="6" xfId="131" quotePrefix="1" applyFont="1" applyFill="1" applyBorder="1" applyAlignment="1" applyProtection="1">
      <alignment horizontal="left"/>
      <protection hidden="1"/>
    </xf>
    <xf numFmtId="0" fontId="34" fillId="0" borderId="5" xfId="131" applyFont="1" applyFill="1" applyBorder="1" applyProtection="1">
      <protection hidden="1"/>
    </xf>
    <xf numFmtId="0" fontId="7" fillId="0" borderId="0" xfId="131" applyFont="1" applyAlignment="1" applyProtection="1">
      <protection hidden="1"/>
    </xf>
    <xf numFmtId="0" fontId="37" fillId="0" borderId="0" xfId="131" applyFont="1" applyProtection="1">
      <protection hidden="1"/>
    </xf>
    <xf numFmtId="0" fontId="34" fillId="0" borderId="4" xfId="131" applyFont="1" applyFill="1" applyBorder="1" applyProtection="1">
      <protection hidden="1"/>
    </xf>
    <xf numFmtId="0" fontId="34" fillId="0" borderId="3" xfId="131" applyFont="1" applyFill="1" applyBorder="1" applyProtection="1">
      <protection hidden="1"/>
    </xf>
    <xf numFmtId="0" fontId="34" fillId="0" borderId="2" xfId="131" applyFont="1" applyFill="1" applyBorder="1" applyProtection="1">
      <protection hidden="1"/>
    </xf>
    <xf numFmtId="0" fontId="7" fillId="5" borderId="0" xfId="131" applyFont="1" applyFill="1" applyBorder="1" applyProtection="1">
      <protection hidden="1"/>
    </xf>
    <xf numFmtId="177" fontId="38" fillId="5" borderId="0" xfId="131" applyNumberFormat="1" applyFont="1" applyFill="1" applyBorder="1" applyAlignment="1" applyProtection="1">
      <alignment horizontal="left"/>
      <protection hidden="1"/>
    </xf>
    <xf numFmtId="0" fontId="7" fillId="0" borderId="0" xfId="131" applyFont="1" applyFill="1" applyBorder="1" applyProtection="1">
      <protection hidden="1"/>
    </xf>
    <xf numFmtId="174" fontId="39" fillId="0" borderId="0" xfId="131" applyNumberFormat="1" applyFont="1" applyAlignment="1" applyProtection="1">
      <alignment horizontal="left"/>
      <protection hidden="1"/>
    </xf>
    <xf numFmtId="165" fontId="40" fillId="6" borderId="0" xfId="131" applyNumberFormat="1" applyFont="1" applyFill="1" applyBorder="1" applyProtection="1">
      <protection hidden="1"/>
    </xf>
    <xf numFmtId="0" fontId="7" fillId="0" borderId="1" xfId="131" applyFont="1" applyFill="1" applyBorder="1" applyProtection="1">
      <protection hidden="1"/>
    </xf>
    <xf numFmtId="0" fontId="7" fillId="0" borderId="0" xfId="131" applyFont="1" applyFill="1" applyProtection="1">
      <protection hidden="1"/>
    </xf>
    <xf numFmtId="1" fontId="7" fillId="0" borderId="1" xfId="131" applyNumberFormat="1" applyFont="1" applyFill="1" applyBorder="1" applyProtection="1">
      <protection hidden="1"/>
    </xf>
    <xf numFmtId="1" fontId="7" fillId="0" borderId="0" xfId="131" applyNumberFormat="1" applyFont="1" applyFill="1" applyProtection="1">
      <protection hidden="1"/>
    </xf>
    <xf numFmtId="0" fontId="5" fillId="0" borderId="0" xfId="0" applyFont="1" applyFill="1" applyBorder="1" applyAlignment="1" applyProtection="1">
      <alignment horizontal="right"/>
    </xf>
    <xf numFmtId="0" fontId="4" fillId="0" borderId="15" xfId="0" applyFont="1" applyFill="1" applyBorder="1" applyAlignment="1" applyProtection="1">
      <alignment horizontal="left"/>
    </xf>
    <xf numFmtId="0" fontId="4" fillId="0" borderId="15" xfId="0" applyFont="1" applyFill="1" applyBorder="1" applyAlignment="1" applyProtection="1"/>
    <xf numFmtId="0" fontId="5" fillId="0" borderId="29" xfId="0" applyFont="1" applyFill="1" applyBorder="1" applyAlignment="1" applyProtection="1"/>
    <xf numFmtId="0" fontId="7" fillId="0" borderId="38" xfId="57" applyFont="1" applyBorder="1" applyAlignment="1" applyProtection="1">
      <alignment horizontal="center"/>
    </xf>
    <xf numFmtId="176" fontId="8" fillId="0" borderId="9" xfId="0" applyNumberFormat="1" applyFont="1" applyFill="1" applyBorder="1" applyAlignment="1" applyProtection="1">
      <alignment horizontal="center" vertical="center"/>
    </xf>
    <xf numFmtId="0" fontId="7" fillId="0" borderId="0" xfId="57" applyFont="1" applyBorder="1" applyProtection="1"/>
    <xf numFmtId="0" fontId="7" fillId="0" borderId="0" xfId="0" applyFont="1" applyProtection="1">
      <protection locked="0"/>
    </xf>
    <xf numFmtId="2" fontId="0" fillId="0" borderId="0" xfId="0" applyNumberFormat="1" applyProtection="1">
      <protection locked="0"/>
    </xf>
    <xf numFmtId="0" fontId="6" fillId="0" borderId="29" xfId="0" applyFont="1" applyFill="1" applyBorder="1" applyProtection="1"/>
    <xf numFmtId="165" fontId="12" fillId="0" borderId="28" xfId="0" applyNumberFormat="1" applyFont="1" applyFill="1" applyBorder="1" applyProtection="1"/>
    <xf numFmtId="0" fontId="0" fillId="0" borderId="0" xfId="0" applyProtection="1"/>
    <xf numFmtId="0" fontId="6" fillId="0" borderId="0" xfId="0" applyFont="1" applyFill="1" applyBorder="1" applyAlignment="1" applyProtection="1">
      <alignment horizontal="center"/>
      <protection locked="0"/>
    </xf>
    <xf numFmtId="0" fontId="12" fillId="0" borderId="1" xfId="0" applyFont="1" applyFill="1" applyBorder="1" applyAlignment="1" applyProtection="1">
      <alignment horizontal="center"/>
    </xf>
    <xf numFmtId="0" fontId="12" fillId="0" borderId="1" xfId="0" applyFont="1" applyFill="1" applyBorder="1" applyAlignment="1" applyProtection="1">
      <alignment horizontal="left"/>
    </xf>
    <xf numFmtId="165" fontId="6" fillId="0" borderId="27" xfId="2" applyFont="1" applyFill="1" applyBorder="1" applyAlignment="1" applyProtection="1"/>
    <xf numFmtId="1" fontId="16" fillId="0" borderId="0" xfId="132" applyNumberFormat="1" applyFont="1" applyBorder="1"/>
    <xf numFmtId="1" fontId="43" fillId="0" borderId="0" xfId="132" applyNumberFormat="1" applyFont="1" applyBorder="1" applyAlignment="1">
      <alignment horizontal="center"/>
    </xf>
    <xf numFmtId="1" fontId="43" fillId="0" borderId="0" xfId="132" applyNumberFormat="1" applyFont="1" applyBorder="1" applyAlignment="1">
      <alignment horizontal="center" vertical="center"/>
    </xf>
    <xf numFmtId="0" fontId="16" fillId="0" borderId="0" xfId="132" applyFont="1" applyBorder="1"/>
    <xf numFmtId="0" fontId="16" fillId="0" borderId="0" xfId="132" applyFont="1"/>
    <xf numFmtId="0" fontId="16" fillId="0" borderId="0" xfId="132" applyNumberFormat="1" applyFont="1" applyBorder="1"/>
    <xf numFmtId="1" fontId="16" fillId="0" borderId="0" xfId="132" applyNumberFormat="1" applyFont="1" applyFill="1" applyBorder="1"/>
    <xf numFmtId="1" fontId="43" fillId="0" borderId="0" xfId="132" applyNumberFormat="1" applyFont="1" applyFill="1" applyBorder="1" applyAlignment="1">
      <alignment horizontal="center"/>
    </xf>
    <xf numFmtId="0" fontId="5" fillId="0" borderId="29" xfId="0" applyFont="1" applyFill="1" applyBorder="1" applyAlignment="1" applyProtection="1">
      <alignment horizontal="center"/>
      <protection locked="0"/>
    </xf>
    <xf numFmtId="178" fontId="6" fillId="0" borderId="1" xfId="1" applyNumberFormat="1" applyFont="1" applyFill="1" applyBorder="1" applyAlignment="1" applyProtection="1">
      <alignment horizontal="center"/>
    </xf>
    <xf numFmtId="3" fontId="4" fillId="3" borderId="13" xfId="0" applyNumberFormat="1" applyFont="1" applyFill="1" applyBorder="1" applyAlignment="1" applyProtection="1"/>
    <xf numFmtId="0" fontId="4" fillId="3" borderId="14" xfId="0" applyFont="1" applyFill="1" applyBorder="1" applyAlignment="1" applyProtection="1">
      <alignment horizontal="center"/>
    </xf>
    <xf numFmtId="0" fontId="4" fillId="3" borderId="14" xfId="0" applyFont="1" applyFill="1" applyBorder="1" applyAlignment="1" applyProtection="1"/>
    <xf numFmtId="0" fontId="4" fillId="3" borderId="17" xfId="0" applyFont="1" applyFill="1" applyBorder="1" applyAlignment="1" applyProtection="1">
      <alignment horizontal="center"/>
    </xf>
    <xf numFmtId="0" fontId="0" fillId="0" borderId="0" xfId="0" applyBorder="1" applyProtection="1"/>
    <xf numFmtId="0" fontId="0" fillId="0" borderId="0" xfId="0" applyFill="1" applyProtection="1"/>
    <xf numFmtId="176" fontId="8" fillId="0" borderId="7" xfId="0" applyNumberFormat="1" applyFont="1" applyFill="1" applyBorder="1" applyAlignment="1" applyProtection="1">
      <alignment horizontal="center" vertical="center"/>
    </xf>
    <xf numFmtId="7" fontId="8" fillId="0" borderId="0" xfId="42" applyNumberFormat="1" applyFont="1" applyBorder="1" applyAlignment="1" applyProtection="1">
      <alignment horizontal="center"/>
    </xf>
    <xf numFmtId="0" fontId="7" fillId="0" borderId="0" xfId="57" applyFont="1" applyBorder="1" applyAlignment="1" applyProtection="1">
      <alignment horizontal="left"/>
    </xf>
    <xf numFmtId="0" fontId="7" fillId="0" borderId="1" xfId="57" applyFont="1" applyBorder="1"/>
    <xf numFmtId="0" fontId="44" fillId="7" borderId="1" xfId="57" applyFont="1" applyFill="1" applyBorder="1" applyAlignment="1">
      <alignment horizontal="right"/>
    </xf>
    <xf numFmtId="0" fontId="7" fillId="0" borderId="1" xfId="57" applyNumberFormat="1" applyFont="1" applyFill="1" applyBorder="1"/>
    <xf numFmtId="0" fontId="44" fillId="0" borderId="1" xfId="57" applyFont="1" applyBorder="1" applyAlignment="1">
      <alignment horizontal="right"/>
    </xf>
    <xf numFmtId="0" fontId="45" fillId="0" borderId="1" xfId="57" applyFont="1" applyBorder="1" applyAlignment="1">
      <alignment horizontal="right"/>
    </xf>
    <xf numFmtId="0" fontId="7" fillId="0" borderId="1" xfId="57" applyFont="1" applyFill="1" applyBorder="1"/>
    <xf numFmtId="0" fontId="6" fillId="0" borderId="0" xfId="0" applyFont="1" applyFill="1" applyBorder="1" applyAlignment="1" applyProtection="1">
      <alignment horizontal="center"/>
    </xf>
    <xf numFmtId="0" fontId="4" fillId="0" borderId="29" xfId="0" applyFont="1" applyFill="1" applyBorder="1" applyAlignment="1" applyProtection="1">
      <alignment horizontal="right"/>
    </xf>
    <xf numFmtId="0" fontId="4" fillId="0" borderId="0" xfId="0" applyFont="1" applyFill="1" applyBorder="1" applyAlignment="1" applyProtection="1">
      <alignment horizontal="right"/>
    </xf>
    <xf numFmtId="0" fontId="18" fillId="0" borderId="0" xfId="0" applyFont="1" applyFill="1" applyBorder="1" applyProtection="1"/>
    <xf numFmtId="0" fontId="18" fillId="0" borderId="0" xfId="0" applyFont="1" applyFill="1" applyBorder="1" applyAlignment="1" applyProtection="1">
      <alignment vertical="center"/>
    </xf>
    <xf numFmtId="0" fontId="20" fillId="0" borderId="0" xfId="5" applyFont="1" applyFill="1" applyBorder="1" applyAlignment="1" applyProtection="1">
      <alignment vertical="center" wrapText="1"/>
    </xf>
    <xf numFmtId="0" fontId="19" fillId="0" borderId="0" xfId="5" applyFont="1" applyFill="1" applyBorder="1" applyAlignment="1" applyProtection="1">
      <alignment vertical="center" wrapText="1"/>
    </xf>
    <xf numFmtId="0" fontId="0" fillId="0" borderId="0" xfId="0" applyProtection="1">
      <protection locked="0" hidden="1"/>
    </xf>
    <xf numFmtId="0" fontId="42" fillId="2" borderId="57" xfId="126" applyFont="1" applyFill="1" applyBorder="1" applyAlignment="1" applyProtection="1">
      <alignment horizontal="center"/>
      <protection locked="0" hidden="1"/>
    </xf>
    <xf numFmtId="176" fontId="32" fillId="0" borderId="5" xfId="126" applyNumberFormat="1" applyFont="1" applyFill="1" applyBorder="1" applyAlignment="1" applyProtection="1">
      <alignment horizontal="center" vertical="center"/>
      <protection locked="0" hidden="1"/>
    </xf>
    <xf numFmtId="176" fontId="32" fillId="0" borderId="8" xfId="126" applyNumberFormat="1" applyFont="1" applyFill="1" applyBorder="1" applyAlignment="1" applyProtection="1">
      <alignment horizontal="center" vertical="center"/>
      <protection locked="0" hidden="1"/>
    </xf>
    <xf numFmtId="176" fontId="32" fillId="0" borderId="10" xfId="126" applyNumberFormat="1" applyFont="1" applyFill="1" applyBorder="1" applyAlignment="1" applyProtection="1">
      <alignment horizontal="center" vertical="center"/>
      <protection locked="0" hidden="1"/>
    </xf>
    <xf numFmtId="0" fontId="4" fillId="0" borderId="0" xfId="0" applyFont="1" applyFill="1" applyBorder="1" applyAlignment="1" applyProtection="1">
      <protection hidden="1"/>
    </xf>
    <xf numFmtId="0" fontId="0" fillId="0" borderId="0" xfId="0" applyProtection="1">
      <protection hidden="1"/>
    </xf>
    <xf numFmtId="0" fontId="4" fillId="0" borderId="29" xfId="0" applyFont="1" applyFill="1" applyBorder="1" applyProtection="1"/>
    <xf numFmtId="0" fontId="4" fillId="0" borderId="0" xfId="0" applyFont="1" applyFill="1" applyBorder="1" applyProtection="1"/>
    <xf numFmtId="0" fontId="4" fillId="0" borderId="28" xfId="0" applyFont="1" applyFill="1" applyBorder="1" applyProtection="1"/>
    <xf numFmtId="0" fontId="4" fillId="0" borderId="45" xfId="0" applyFont="1" applyFill="1" applyBorder="1" applyAlignment="1" applyProtection="1">
      <alignment horizontal="center" vertical="center"/>
    </xf>
    <xf numFmtId="0" fontId="4" fillId="0" borderId="20" xfId="0" applyFont="1" applyFill="1" applyBorder="1" applyProtection="1"/>
    <xf numFmtId="0" fontId="4" fillId="0" borderId="18" xfId="0" applyFont="1" applyFill="1" applyBorder="1" applyAlignment="1" applyProtection="1"/>
    <xf numFmtId="0" fontId="4" fillId="0" borderId="18" xfId="0" applyFont="1" applyFill="1" applyBorder="1" applyProtection="1"/>
    <xf numFmtId="0" fontId="4" fillId="0" borderId="19" xfId="0" applyFont="1" applyFill="1" applyBorder="1" applyProtection="1"/>
    <xf numFmtId="0" fontId="5" fillId="0" borderId="29" xfId="0" applyFont="1" applyFill="1" applyBorder="1" applyAlignment="1" applyProtection="1">
      <alignment horizontal="left"/>
    </xf>
    <xf numFmtId="0" fontId="5" fillId="0" borderId="29" xfId="0" applyFont="1" applyFill="1" applyBorder="1" applyAlignment="1" applyProtection="1">
      <alignment horizontal="right"/>
    </xf>
    <xf numFmtId="0" fontId="5" fillId="0" borderId="0" xfId="0" applyFont="1" applyFill="1" applyBorder="1" applyAlignment="1" applyProtection="1"/>
    <xf numFmtId="0" fontId="4" fillId="0" borderId="28" xfId="0" applyFont="1" applyFill="1" applyBorder="1" applyAlignment="1" applyProtection="1"/>
    <xf numFmtId="0" fontId="5" fillId="0" borderId="28" xfId="0" applyFont="1" applyFill="1" applyBorder="1" applyAlignment="1" applyProtection="1"/>
    <xf numFmtId="0" fontId="5" fillId="0" borderId="23" xfId="0" applyFont="1" applyFill="1" applyBorder="1" applyAlignment="1" applyProtection="1">
      <alignment horizontal="left"/>
    </xf>
    <xf numFmtId="0" fontId="4" fillId="0" borderId="21" xfId="0" applyFont="1" applyFill="1" applyBorder="1" applyAlignment="1" applyProtection="1"/>
    <xf numFmtId="0" fontId="5" fillId="0" borderId="21" xfId="0" applyFont="1" applyFill="1" applyBorder="1" applyAlignment="1" applyProtection="1">
      <alignment horizontal="right"/>
    </xf>
    <xf numFmtId="0" fontId="4" fillId="0" borderId="1" xfId="0" applyFont="1" applyFill="1" applyBorder="1" applyAlignment="1" applyProtection="1">
      <alignment horizontal="center"/>
    </xf>
    <xf numFmtId="0" fontId="4" fillId="0" borderId="23" xfId="0" applyFont="1" applyFill="1" applyBorder="1" applyProtection="1"/>
    <xf numFmtId="0" fontId="4" fillId="0" borderId="21" xfId="0" applyFont="1" applyFill="1" applyBorder="1" applyProtection="1"/>
    <xf numFmtId="0" fontId="4" fillId="0" borderId="22" xfId="0" applyFont="1" applyFill="1" applyBorder="1" applyProtection="1"/>
    <xf numFmtId="9" fontId="4" fillId="0" borderId="0" xfId="0" applyNumberFormat="1" applyFont="1" applyFill="1" applyBorder="1" applyAlignment="1" applyProtection="1">
      <alignment horizontal="center"/>
    </xf>
    <xf numFmtId="0" fontId="4" fillId="0" borderId="52" xfId="0" applyFont="1" applyFill="1" applyBorder="1" applyAlignment="1" applyProtection="1"/>
    <xf numFmtId="3" fontId="5" fillId="3" borderId="14" xfId="0" applyNumberFormat="1" applyFont="1" applyFill="1" applyBorder="1" applyAlignment="1" applyProtection="1">
      <alignment horizontal="center"/>
    </xf>
    <xf numFmtId="14" fontId="5" fillId="3" borderId="14" xfId="0" applyNumberFormat="1" applyFont="1" applyFill="1" applyBorder="1" applyAlignment="1" applyProtection="1">
      <alignment horizontal="center"/>
    </xf>
    <xf numFmtId="0" fontId="5" fillId="3" borderId="31" xfId="0" applyFont="1" applyFill="1" applyBorder="1" applyAlignment="1" applyProtection="1">
      <alignment horizontal="center"/>
    </xf>
    <xf numFmtId="0" fontId="5" fillId="0" borderId="0" xfId="0" applyFont="1" applyFill="1" applyBorder="1" applyAlignment="1" applyProtection="1">
      <alignment horizontal="center"/>
    </xf>
    <xf numFmtId="0" fontId="0" fillId="0" borderId="0" xfId="0" applyBorder="1" applyProtection="1">
      <protection hidden="1"/>
    </xf>
    <xf numFmtId="0" fontId="5" fillId="0" borderId="20"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19" xfId="0" applyFont="1" applyFill="1" applyBorder="1" applyAlignment="1" applyProtection="1">
      <alignment horizontal="center"/>
    </xf>
    <xf numFmtId="0" fontId="0" fillId="0" borderId="0" xfId="0" applyFill="1" applyProtection="1">
      <protection hidden="1"/>
    </xf>
    <xf numFmtId="0" fontId="5" fillId="0" borderId="20" xfId="0" applyFont="1" applyFill="1" applyBorder="1" applyAlignment="1" applyProtection="1">
      <alignment horizontal="left"/>
    </xf>
    <xf numFmtId="0" fontId="5" fillId="0" borderId="18" xfId="0" applyFont="1" applyFill="1" applyBorder="1" applyProtection="1"/>
    <xf numFmtId="0" fontId="5" fillId="0" borderId="18" xfId="0" applyFont="1" applyFill="1" applyBorder="1" applyAlignment="1" applyProtection="1">
      <alignment horizontal="right"/>
    </xf>
    <xf numFmtId="0" fontId="5" fillId="0" borderId="0" xfId="0" applyFont="1" applyFill="1" applyBorder="1" applyProtection="1"/>
    <xf numFmtId="0" fontId="6" fillId="0" borderId="0" xfId="0" applyFont="1" applyFill="1" applyProtection="1"/>
    <xf numFmtId="0" fontId="6" fillId="0" borderId="23" xfId="0" applyFont="1" applyFill="1" applyBorder="1" applyAlignment="1" applyProtection="1"/>
    <xf numFmtId="0" fontId="6" fillId="0" borderId="21" xfId="0" applyFont="1" applyFill="1" applyBorder="1" applyAlignment="1" applyProtection="1"/>
    <xf numFmtId="0" fontId="6" fillId="0" borderId="22" xfId="0" applyFont="1" applyFill="1" applyBorder="1" applyAlignment="1" applyProtection="1"/>
    <xf numFmtId="0" fontId="18" fillId="0" borderId="0" xfId="0" applyFont="1" applyFill="1" applyBorder="1" applyProtection="1">
      <protection hidden="1"/>
    </xf>
    <xf numFmtId="0" fontId="19"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horizontal="right"/>
      <protection hidden="1"/>
    </xf>
    <xf numFmtId="0" fontId="21"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right"/>
    </xf>
    <xf numFmtId="0" fontId="18" fillId="0" borderId="0"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23" fillId="0" borderId="0" xfId="0" applyFont="1" applyFill="1" applyBorder="1" applyAlignment="1" applyProtection="1">
      <alignment horizontal="center" vertical="center"/>
      <protection hidden="1"/>
    </xf>
    <xf numFmtId="0" fontId="21" fillId="0" borderId="0" xfId="4" applyFont="1" applyFill="1" applyBorder="1" applyAlignment="1" applyProtection="1">
      <alignment horizontal="left" vertical="center"/>
    </xf>
    <xf numFmtId="49" fontId="18" fillId="0" borderId="0" xfId="0" applyNumberFormat="1" applyFont="1" applyFill="1" applyBorder="1" applyAlignment="1" applyProtection="1">
      <alignment horizontal="center" vertical="center"/>
      <protection hidden="1"/>
    </xf>
    <xf numFmtId="0" fontId="19" fillId="0" borderId="0" xfId="4" applyFont="1" applyFill="1" applyBorder="1" applyAlignment="1" applyProtection="1">
      <alignment horizontal="left" vertical="center"/>
    </xf>
    <xf numFmtId="0" fontId="6" fillId="0" borderId="8" xfId="4" applyFont="1" applyFill="1" applyBorder="1" applyAlignment="1" applyProtection="1">
      <alignment horizontal="center"/>
    </xf>
    <xf numFmtId="0" fontId="6" fillId="0" borderId="1" xfId="4" applyFont="1" applyFill="1" applyBorder="1" applyAlignment="1" applyProtection="1">
      <alignment horizontal="center"/>
    </xf>
    <xf numFmtId="0" fontId="6" fillId="0" borderId="9" xfId="4" applyFont="1" applyFill="1" applyBorder="1" applyAlignment="1" applyProtection="1">
      <alignment horizontal="center"/>
    </xf>
    <xf numFmtId="10" fontId="21" fillId="0" borderId="0" xfId="4" applyNumberFormat="1" applyFont="1" applyFill="1" applyBorder="1" applyAlignment="1" applyProtection="1">
      <alignment horizontal="right" vertical="center"/>
      <protection hidden="1"/>
    </xf>
    <xf numFmtId="10" fontId="21" fillId="0" borderId="0" xfId="0" applyNumberFormat="1" applyFont="1" applyFill="1" applyBorder="1" applyAlignment="1" applyProtection="1">
      <alignment horizontal="center"/>
      <protection hidden="1"/>
    </xf>
    <xf numFmtId="0" fontId="19" fillId="0" borderId="0" xfId="4" applyFont="1" applyFill="1" applyBorder="1" applyAlignment="1" applyProtection="1">
      <alignment horizontal="right" vertical="center"/>
      <protection hidden="1"/>
    </xf>
    <xf numFmtId="0" fontId="21" fillId="0" borderId="0" xfId="4" applyFont="1" applyFill="1" applyBorder="1" applyAlignment="1" applyProtection="1">
      <alignment horizontal="center"/>
      <protection hidden="1"/>
    </xf>
    <xf numFmtId="1" fontId="21" fillId="0" borderId="0" xfId="1" applyNumberFormat="1" applyFont="1" applyFill="1" applyBorder="1" applyAlignment="1" applyProtection="1">
      <alignment horizontal="right" vertical="center"/>
      <protection hidden="1"/>
    </xf>
    <xf numFmtId="2" fontId="21" fillId="0" borderId="0" xfId="1" applyNumberFormat="1" applyFont="1" applyFill="1" applyBorder="1" applyAlignment="1" applyProtection="1">
      <alignment horizontal="center"/>
      <protection hidden="1"/>
    </xf>
    <xf numFmtId="0" fontId="18" fillId="0" borderId="0" xfId="0" applyFont="1" applyFill="1" applyBorder="1" applyAlignment="1" applyProtection="1">
      <alignment horizontal="center" vertical="center" wrapText="1"/>
      <protection hidden="1"/>
    </xf>
    <xf numFmtId="10" fontId="21" fillId="0" borderId="0" xfId="4" applyNumberFormat="1" applyFont="1" applyFill="1" applyBorder="1" applyAlignment="1" applyProtection="1">
      <alignment horizontal="center"/>
      <protection hidden="1"/>
    </xf>
    <xf numFmtId="0" fontId="18" fillId="0" borderId="0" xfId="0" applyFont="1" applyFill="1" applyBorder="1" applyAlignment="1" applyProtection="1">
      <alignment horizontal="center" vertical="center"/>
      <protection hidden="1"/>
    </xf>
    <xf numFmtId="0" fontId="9" fillId="0" borderId="0" xfId="0" applyFont="1" applyFill="1" applyBorder="1" applyProtection="1"/>
    <xf numFmtId="0" fontId="12" fillId="0" borderId="0" xfId="0" applyFont="1" applyFill="1" applyBorder="1" applyAlignment="1" applyProtection="1"/>
    <xf numFmtId="0" fontId="20" fillId="0" borderId="0" xfId="5" applyFont="1" applyFill="1" applyBorder="1" applyAlignment="1" applyProtection="1">
      <alignment vertical="center" wrapText="1"/>
      <protection hidden="1"/>
    </xf>
    <xf numFmtId="10" fontId="24" fillId="0" borderId="0" xfId="0" applyNumberFormat="1" applyFont="1" applyFill="1" applyBorder="1" applyAlignment="1" applyProtection="1">
      <alignment horizontal="center" vertical="center"/>
      <protection hidden="1"/>
    </xf>
    <xf numFmtId="2" fontId="24" fillId="0" borderId="0" xfId="0" applyNumberFormat="1" applyFont="1" applyFill="1" applyBorder="1" applyAlignment="1" applyProtection="1">
      <alignment horizontal="center" vertical="center"/>
      <protection hidden="1"/>
    </xf>
    <xf numFmtId="0" fontId="19" fillId="0" borderId="0" xfId="5" applyFont="1" applyFill="1" applyBorder="1" applyAlignment="1" applyProtection="1">
      <alignment vertical="center" wrapText="1"/>
      <protection hidden="1"/>
    </xf>
    <xf numFmtId="0" fontId="25" fillId="0" borderId="0" xfId="0" applyFont="1" applyFill="1" applyBorder="1" applyAlignment="1" applyProtection="1">
      <alignment horizontal="center"/>
    </xf>
    <xf numFmtId="10" fontId="19" fillId="0" borderId="0" xfId="5" applyNumberFormat="1" applyFont="1" applyFill="1" applyBorder="1" applyAlignment="1" applyProtection="1">
      <alignment horizontal="center" vertical="center" wrapText="1"/>
      <protection hidden="1"/>
    </xf>
    <xf numFmtId="2" fontId="19" fillId="0" borderId="0" xfId="5" applyNumberFormat="1" applyFont="1" applyFill="1" applyBorder="1" applyAlignment="1" applyProtection="1">
      <alignment horizontal="center" vertical="center" wrapText="1"/>
      <protection hidden="1"/>
    </xf>
    <xf numFmtId="0" fontId="4" fillId="0" borderId="17" xfId="0" applyFont="1" applyFill="1" applyBorder="1" applyAlignment="1" applyProtection="1">
      <alignment horizontal="left"/>
    </xf>
    <xf numFmtId="0" fontId="4" fillId="0" borderId="25" xfId="0" applyFont="1" applyFill="1" applyBorder="1" applyAlignment="1" applyProtection="1">
      <alignment horizontal="left"/>
    </xf>
    <xf numFmtId="0" fontId="4" fillId="0" borderId="17" xfId="0" applyFont="1" applyFill="1" applyBorder="1" applyAlignment="1" applyProtection="1">
      <alignment horizontal="center"/>
    </xf>
    <xf numFmtId="0" fontId="4" fillId="0" borderId="29" xfId="0" applyFont="1" applyFill="1" applyBorder="1" applyAlignment="1" applyProtection="1"/>
    <xf numFmtId="0" fontId="0" fillId="0" borderId="29" xfId="0" applyFill="1" applyBorder="1" applyAlignment="1" applyProtection="1">
      <alignment horizontal="right"/>
    </xf>
    <xf numFmtId="0" fontId="0" fillId="0" borderId="28" xfId="0" applyFill="1" applyBorder="1" applyProtection="1"/>
    <xf numFmtId="0" fontId="0" fillId="0" borderId="29" xfId="0" applyFill="1" applyBorder="1" applyProtection="1"/>
    <xf numFmtId="2" fontId="9" fillId="0" borderId="0" xfId="0" applyNumberFormat="1" applyFont="1" applyFill="1" applyBorder="1" applyProtection="1"/>
    <xf numFmtId="0" fontId="9" fillId="0" borderId="0" xfId="0" applyFont="1" applyFill="1" applyBorder="1" applyAlignment="1" applyProtection="1"/>
    <xf numFmtId="0" fontId="0" fillId="0" borderId="29" xfId="0" applyFill="1" applyBorder="1" applyAlignment="1" applyProtection="1"/>
    <xf numFmtId="0" fontId="0" fillId="0" borderId="0" xfId="0" applyFill="1" applyBorder="1" applyAlignment="1" applyProtection="1"/>
    <xf numFmtId="0" fontId="0" fillId="0" borderId="28" xfId="0" applyFill="1" applyBorder="1" applyAlignment="1" applyProtection="1"/>
    <xf numFmtId="0" fontId="0" fillId="0" borderId="23" xfId="0" applyFill="1" applyBorder="1" applyAlignment="1" applyProtection="1"/>
    <xf numFmtId="0" fontId="0" fillId="0" borderId="21" xfId="0" applyFill="1" applyBorder="1" applyAlignment="1" applyProtection="1"/>
    <xf numFmtId="0" fontId="0" fillId="0" borderId="22" xfId="0" applyFill="1" applyBorder="1" applyAlignment="1" applyProtection="1"/>
    <xf numFmtId="0" fontId="5" fillId="0" borderId="5" xfId="0" applyFont="1" applyFill="1" applyBorder="1" applyAlignment="1" applyProtection="1">
      <alignment horizontal="center"/>
    </xf>
    <xf numFmtId="0" fontId="4" fillId="0" borderId="8" xfId="0" applyFont="1" applyFill="1" applyBorder="1" applyAlignment="1" applyProtection="1">
      <alignment horizontal="center"/>
    </xf>
    <xf numFmtId="0" fontId="4" fillId="0" borderId="10" xfId="0" applyFont="1" applyFill="1" applyBorder="1" applyAlignment="1" applyProtection="1">
      <alignment horizontal="center"/>
    </xf>
    <xf numFmtId="0" fontId="4" fillId="0" borderId="0" xfId="0" applyFont="1" applyFill="1" applyBorder="1" applyAlignment="1" applyProtection="1">
      <alignment vertical="center" wrapText="1"/>
    </xf>
    <xf numFmtId="0" fontId="4" fillId="0" borderId="0" xfId="0" applyFont="1" applyFill="1" applyProtection="1"/>
    <xf numFmtId="0" fontId="8" fillId="0" borderId="0"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8" fillId="0" borderId="0" xfId="0" applyFont="1" applyBorder="1" applyAlignment="1" applyProtection="1">
      <alignment horizontal="center"/>
      <protection hidden="1"/>
    </xf>
    <xf numFmtId="0" fontId="5" fillId="0" borderId="23" xfId="0" applyFont="1" applyFill="1" applyBorder="1" applyAlignment="1" applyProtection="1"/>
    <xf numFmtId="0" fontId="5" fillId="0" borderId="21" xfId="0" applyFont="1" applyFill="1" applyBorder="1" applyAlignment="1" applyProtection="1"/>
    <xf numFmtId="0" fontId="5" fillId="0" borderId="22" xfId="0" applyFont="1" applyFill="1" applyBorder="1" applyAlignment="1" applyProtection="1"/>
    <xf numFmtId="0" fontId="5" fillId="2" borderId="20" xfId="0" applyNumberFormat="1" applyFont="1" applyFill="1" applyBorder="1" applyAlignment="1" applyProtection="1">
      <alignment horizontal="right"/>
    </xf>
    <xf numFmtId="0" fontId="5" fillId="2" borderId="19" xfId="0" applyNumberFormat="1" applyFont="1" applyFill="1" applyBorder="1" applyAlignment="1" applyProtection="1">
      <alignment horizontal="right"/>
    </xf>
    <xf numFmtId="0" fontId="4" fillId="0" borderId="20" xfId="0" applyNumberFormat="1" applyFont="1" applyFill="1" applyBorder="1" applyAlignment="1" applyProtection="1">
      <alignment horizontal="left"/>
      <protection locked="0"/>
    </xf>
    <xf numFmtId="0" fontId="4" fillId="0" borderId="18" xfId="0" applyNumberFormat="1" applyFont="1" applyFill="1" applyBorder="1" applyAlignment="1" applyProtection="1">
      <alignment horizontal="left"/>
      <protection locked="0"/>
    </xf>
    <xf numFmtId="0" fontId="4" fillId="0" borderId="19" xfId="0" applyNumberFormat="1"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5" fillId="2" borderId="29" xfId="0" applyNumberFormat="1" applyFont="1" applyFill="1" applyBorder="1" applyAlignment="1" applyProtection="1">
      <alignment horizontal="right"/>
    </xf>
    <xf numFmtId="0" fontId="5" fillId="2" borderId="28" xfId="0" applyNumberFormat="1" applyFont="1" applyFill="1" applyBorder="1" applyAlignment="1" applyProtection="1">
      <alignment horizontal="right"/>
    </xf>
    <xf numFmtId="0" fontId="4" fillId="0" borderId="29" xfId="0" applyNumberFormat="1" applyFont="1" applyFill="1" applyBorder="1" applyAlignment="1" applyProtection="1">
      <alignment horizontal="left"/>
      <protection locked="0"/>
    </xf>
    <xf numFmtId="0" fontId="4" fillId="0" borderId="0" xfId="0" applyNumberFormat="1" applyFont="1" applyFill="1" applyBorder="1" applyAlignment="1" applyProtection="1">
      <alignment horizontal="left"/>
      <protection locked="0"/>
    </xf>
    <xf numFmtId="0" fontId="4" fillId="0" borderId="28" xfId="0" applyNumberFormat="1" applyFont="1" applyFill="1" applyBorder="1" applyAlignment="1" applyProtection="1">
      <alignment horizontal="left"/>
      <protection locked="0"/>
    </xf>
    <xf numFmtId="0" fontId="4" fillId="0" borderId="29" xfId="0"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4" fillId="0" borderId="28" xfId="0" applyFont="1" applyFill="1" applyBorder="1" applyAlignment="1" applyProtection="1">
      <alignment horizontal="left"/>
      <protection locked="0"/>
    </xf>
    <xf numFmtId="0" fontId="5" fillId="2" borderId="23" xfId="0" applyNumberFormat="1" applyFont="1" applyFill="1" applyBorder="1" applyAlignment="1" applyProtection="1">
      <alignment horizontal="right"/>
    </xf>
    <xf numFmtId="0" fontId="5" fillId="2" borderId="22" xfId="0" applyNumberFormat="1" applyFont="1" applyFill="1" applyBorder="1" applyAlignment="1" applyProtection="1">
      <alignment horizontal="right"/>
    </xf>
    <xf numFmtId="0" fontId="4" fillId="0" borderId="23" xfId="0" applyNumberFormat="1" applyFont="1" applyFill="1" applyBorder="1" applyAlignment="1" applyProtection="1">
      <alignment horizontal="left"/>
      <protection locked="0"/>
    </xf>
    <xf numFmtId="0" fontId="4" fillId="0" borderId="21" xfId="0" applyNumberFormat="1" applyFont="1" applyFill="1" applyBorder="1" applyAlignment="1" applyProtection="1">
      <alignment horizontal="left"/>
      <protection locked="0"/>
    </xf>
    <xf numFmtId="0" fontId="4" fillId="0" borderId="22" xfId="0" applyNumberFormat="1" applyFont="1" applyFill="1" applyBorder="1" applyAlignment="1" applyProtection="1">
      <alignment horizontal="left"/>
      <protection locked="0"/>
    </xf>
    <xf numFmtId="0" fontId="4" fillId="0" borderId="23" xfId="0" applyFont="1" applyFill="1" applyBorder="1" applyAlignment="1" applyProtection="1">
      <alignment horizontal="left"/>
      <protection locked="0"/>
    </xf>
    <xf numFmtId="0" fontId="4" fillId="0" borderId="21" xfId="0" applyFont="1" applyFill="1" applyBorder="1" applyAlignment="1" applyProtection="1">
      <alignment horizontal="left"/>
      <protection locked="0"/>
    </xf>
    <xf numFmtId="0" fontId="4" fillId="0" borderId="22" xfId="0" applyFont="1" applyFill="1" applyBorder="1" applyAlignment="1" applyProtection="1">
      <alignment horizontal="left"/>
      <protection locked="0"/>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20"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54"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justify" vertical="top" wrapText="1"/>
    </xf>
    <xf numFmtId="0" fontId="4" fillId="0" borderId="28" xfId="0" applyFont="1" applyFill="1" applyBorder="1" applyAlignment="1" applyProtection="1">
      <alignment horizontal="justify" vertical="top" wrapText="1"/>
    </xf>
    <xf numFmtId="0" fontId="4" fillId="0" borderId="0" xfId="0" applyFont="1" applyFill="1" applyBorder="1" applyAlignment="1" applyProtection="1">
      <alignment horizontal="left"/>
    </xf>
    <xf numFmtId="0" fontId="4" fillId="0" borderId="28" xfId="0" applyFont="1" applyFill="1" applyBorder="1" applyAlignment="1" applyProtection="1">
      <alignment horizontal="left"/>
    </xf>
    <xf numFmtId="0" fontId="4" fillId="0" borderId="21" xfId="0" applyFont="1" applyFill="1" applyBorder="1" applyAlignment="1" applyProtection="1">
      <alignment horizontal="left"/>
    </xf>
    <xf numFmtId="0" fontId="4" fillId="0" borderId="22" xfId="0" applyFont="1" applyFill="1" applyBorder="1" applyAlignment="1" applyProtection="1">
      <alignment horizontal="left"/>
    </xf>
    <xf numFmtId="9" fontId="4" fillId="0" borderId="0" xfId="0" applyNumberFormat="1" applyFont="1" applyFill="1" applyBorder="1" applyAlignment="1" applyProtection="1">
      <alignment horizontal="left"/>
    </xf>
    <xf numFmtId="0" fontId="4" fillId="0" borderId="0" xfId="0" applyFont="1" applyFill="1" applyBorder="1" applyAlignment="1" applyProtection="1">
      <alignment horizontal="center"/>
    </xf>
    <xf numFmtId="0" fontId="5" fillId="0" borderId="0" xfId="0" applyFont="1" applyFill="1" applyBorder="1" applyAlignment="1" applyProtection="1">
      <alignment horizontal="left"/>
    </xf>
    <xf numFmtId="0" fontId="5" fillId="3" borderId="16" xfId="0" applyFont="1" applyFill="1" applyBorder="1" applyAlignment="1" applyProtection="1">
      <alignment horizontal="center"/>
    </xf>
    <xf numFmtId="0" fontId="5" fillId="3" borderId="17" xfId="0" applyFont="1" applyFill="1" applyBorder="1" applyAlignment="1" applyProtection="1">
      <alignment horizontal="center"/>
    </xf>
    <xf numFmtId="0" fontId="5" fillId="3" borderId="30" xfId="0" applyFont="1" applyFill="1" applyBorder="1" applyAlignment="1" applyProtection="1">
      <alignment horizontal="center"/>
    </xf>
    <xf numFmtId="0" fontId="4" fillId="0" borderId="0" xfId="0" applyFont="1" applyFill="1" applyBorder="1" applyAlignment="1" applyProtection="1">
      <alignment horizontal="justify" vertical="center" wrapText="1"/>
    </xf>
    <xf numFmtId="0" fontId="4" fillId="0" borderId="28" xfId="0" applyFont="1" applyFill="1" applyBorder="1" applyAlignment="1" applyProtection="1">
      <alignment horizontal="justify" vertical="center" wrapText="1"/>
    </xf>
    <xf numFmtId="0" fontId="4" fillId="0" borderId="0" xfId="0" applyFont="1" applyFill="1" applyBorder="1" applyAlignment="1" applyProtection="1">
      <alignment horizontal="left" vertical="top" wrapText="1"/>
    </xf>
    <xf numFmtId="0" fontId="4" fillId="0" borderId="28" xfId="0" applyFont="1" applyFill="1" applyBorder="1" applyAlignment="1" applyProtection="1">
      <alignment horizontal="left" vertical="top" wrapText="1"/>
    </xf>
    <xf numFmtId="175" fontId="5" fillId="0" borderId="24" xfId="0" applyNumberFormat="1" applyFont="1" applyFill="1" applyBorder="1" applyAlignment="1" applyProtection="1">
      <alignment horizontal="center"/>
    </xf>
    <xf numFmtId="175" fontId="5" fillId="0" borderId="26" xfId="0" applyNumberFormat="1" applyFont="1" applyFill="1" applyBorder="1" applyAlignment="1" applyProtection="1">
      <alignment horizontal="center"/>
    </xf>
    <xf numFmtId="0" fontId="4" fillId="0" borderId="29" xfId="0" applyNumberFormat="1" applyFont="1" applyFill="1" applyBorder="1" applyAlignment="1" applyProtection="1">
      <alignment horizontal="left"/>
    </xf>
    <xf numFmtId="0" fontId="4" fillId="0" borderId="0" xfId="0" applyNumberFormat="1" applyFont="1" applyFill="1" applyBorder="1" applyAlignment="1" applyProtection="1">
      <alignment horizontal="left"/>
    </xf>
    <xf numFmtId="0" fontId="4" fillId="0" borderId="28" xfId="0" applyNumberFormat="1" applyFont="1" applyFill="1" applyBorder="1" applyAlignment="1" applyProtection="1">
      <alignment horizontal="left"/>
    </xf>
    <xf numFmtId="0" fontId="4" fillId="0" borderId="29" xfId="0" applyFont="1" applyFill="1" applyBorder="1" applyAlignment="1" applyProtection="1">
      <alignment horizontal="left"/>
    </xf>
    <xf numFmtId="0" fontId="4" fillId="0" borderId="23" xfId="0" applyNumberFormat="1" applyFont="1" applyFill="1" applyBorder="1" applyAlignment="1" applyProtection="1">
      <alignment horizontal="left"/>
    </xf>
    <xf numFmtId="0" fontId="4" fillId="0" borderId="21" xfId="0" applyNumberFormat="1" applyFont="1" applyFill="1" applyBorder="1" applyAlignment="1" applyProtection="1">
      <alignment horizontal="left"/>
    </xf>
    <xf numFmtId="0" fontId="4" fillId="0" borderId="22" xfId="0" applyNumberFormat="1" applyFont="1" applyFill="1" applyBorder="1" applyAlignment="1" applyProtection="1">
      <alignment horizontal="left"/>
    </xf>
    <xf numFmtId="0" fontId="4" fillId="0" borderId="23" xfId="0" applyFont="1" applyFill="1" applyBorder="1" applyAlignment="1" applyProtection="1">
      <alignment horizontal="left"/>
    </xf>
    <xf numFmtId="0" fontId="4" fillId="0" borderId="2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7" fillId="0" borderId="29"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4" fillId="0" borderId="18" xfId="0" applyFont="1" applyFill="1" applyBorder="1" applyAlignment="1" applyProtection="1">
      <alignment horizontal="center"/>
    </xf>
    <xf numFmtId="0" fontId="4" fillId="0" borderId="20" xfId="0" applyNumberFormat="1" applyFont="1" applyFill="1" applyBorder="1" applyAlignment="1" applyProtection="1">
      <alignment horizontal="left"/>
    </xf>
    <xf numFmtId="0" fontId="4" fillId="0" borderId="18" xfId="0" applyNumberFormat="1" applyFont="1" applyFill="1" applyBorder="1" applyAlignment="1" applyProtection="1">
      <alignment horizontal="left"/>
    </xf>
    <xf numFmtId="0" fontId="4" fillId="0" borderId="19" xfId="0" applyNumberFormat="1" applyFont="1" applyFill="1" applyBorder="1" applyAlignment="1" applyProtection="1">
      <alignment horizontal="left"/>
    </xf>
    <xf numFmtId="0" fontId="4" fillId="0" borderId="20" xfId="0" applyFont="1" applyFill="1" applyBorder="1" applyAlignment="1" applyProtection="1">
      <alignment horizontal="left"/>
    </xf>
    <xf numFmtId="0" fontId="4" fillId="0" borderId="18" xfId="0" applyFont="1" applyFill="1" applyBorder="1" applyAlignment="1" applyProtection="1">
      <alignment horizontal="left"/>
    </xf>
    <xf numFmtId="0" fontId="4" fillId="0" borderId="19" xfId="0" applyFont="1" applyFill="1" applyBorder="1" applyAlignment="1" applyProtection="1">
      <alignment horizontal="left"/>
    </xf>
    <xf numFmtId="0" fontId="4" fillId="0" borderId="29" xfId="0" applyFont="1" applyFill="1" applyBorder="1" applyAlignment="1" applyProtection="1"/>
    <xf numFmtId="0" fontId="4" fillId="0" borderId="0" xfId="0" applyFont="1" applyFill="1" applyBorder="1" applyAlignment="1" applyProtection="1"/>
    <xf numFmtId="0" fontId="4" fillId="0" borderId="28" xfId="0" applyFont="1" applyFill="1" applyBorder="1" applyAlignment="1" applyProtection="1"/>
    <xf numFmtId="0" fontId="26" fillId="4" borderId="2" xfId="0" applyFont="1" applyFill="1" applyBorder="1" applyAlignment="1" applyProtection="1">
      <alignment horizontal="center" vertical="center"/>
    </xf>
    <xf numFmtId="0" fontId="26" fillId="4" borderId="3" xfId="0" applyFont="1" applyFill="1" applyBorder="1" applyAlignment="1" applyProtection="1">
      <alignment horizontal="center" vertical="center"/>
    </xf>
    <xf numFmtId="0" fontId="26" fillId="4" borderId="4"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7" fillId="0" borderId="20" xfId="4" applyFont="1" applyFill="1" applyBorder="1" applyAlignment="1" applyProtection="1">
      <alignment horizontal="center" vertical="center"/>
    </xf>
    <xf numFmtId="0" fontId="7" fillId="0" borderId="19" xfId="4" applyFont="1" applyFill="1" applyBorder="1" applyAlignment="1" applyProtection="1">
      <alignment horizontal="center" vertical="center"/>
    </xf>
    <xf numFmtId="0" fontId="8" fillId="0" borderId="29" xfId="4" applyFont="1" applyFill="1" applyBorder="1" applyAlignment="1" applyProtection="1">
      <alignment horizontal="center" vertical="center"/>
    </xf>
    <xf numFmtId="0" fontId="8" fillId="0" borderId="28" xfId="4" applyFont="1" applyFill="1" applyBorder="1" applyAlignment="1" applyProtection="1">
      <alignment horizontal="center" vertical="center"/>
    </xf>
    <xf numFmtId="0" fontId="7" fillId="0" borderId="23" xfId="4" applyFont="1" applyFill="1" applyBorder="1" applyAlignment="1" applyProtection="1">
      <alignment horizontal="center" vertical="center"/>
    </xf>
    <xf numFmtId="0" fontId="7" fillId="0" borderId="22" xfId="4" applyFont="1" applyFill="1" applyBorder="1" applyAlignment="1" applyProtection="1">
      <alignment horizontal="center" vertical="center"/>
    </xf>
    <xf numFmtId="0" fontId="12" fillId="0" borderId="1" xfId="0" applyFont="1" applyFill="1" applyBorder="1" applyAlignment="1" applyProtection="1">
      <alignment horizontal="left"/>
    </xf>
    <xf numFmtId="0" fontId="12" fillId="0" borderId="9" xfId="0" applyFont="1" applyFill="1" applyBorder="1" applyAlignment="1" applyProtection="1">
      <alignment horizontal="left"/>
    </xf>
    <xf numFmtId="0" fontId="12" fillId="0" borderId="11" xfId="0" applyFont="1" applyFill="1" applyBorder="1" applyAlignment="1" applyProtection="1">
      <alignment horizontal="left"/>
    </xf>
    <xf numFmtId="0" fontId="12" fillId="0" borderId="12" xfId="0" applyFont="1" applyFill="1" applyBorder="1" applyAlignment="1" applyProtection="1">
      <alignment horizontal="left"/>
    </xf>
    <xf numFmtId="0" fontId="12" fillId="0" borderId="20" xfId="5" applyFont="1" applyFill="1" applyBorder="1" applyAlignment="1" applyProtection="1">
      <alignment horizontal="center" vertical="center" wrapText="1"/>
    </xf>
    <xf numFmtId="0" fontId="12" fillId="0" borderId="18" xfId="5" applyFont="1" applyFill="1" applyBorder="1" applyAlignment="1" applyProtection="1">
      <alignment horizontal="center" vertical="center" wrapText="1"/>
    </xf>
    <xf numFmtId="0" fontId="12" fillId="0" borderId="19" xfId="5" applyFont="1" applyFill="1" applyBorder="1" applyAlignment="1" applyProtection="1">
      <alignment horizontal="center" vertical="center" wrapText="1"/>
    </xf>
    <xf numFmtId="0" fontId="12" fillId="0" borderId="23" xfId="5" applyFont="1" applyFill="1" applyBorder="1" applyAlignment="1" applyProtection="1">
      <alignment horizontal="center" vertical="center" wrapText="1"/>
    </xf>
    <xf numFmtId="0" fontId="12" fillId="0" borderId="21" xfId="5" applyFont="1" applyFill="1" applyBorder="1" applyAlignment="1" applyProtection="1">
      <alignment horizontal="center" vertical="center" wrapText="1"/>
    </xf>
    <xf numFmtId="0" fontId="12" fillId="0" borderId="22" xfId="5" applyFont="1" applyFill="1" applyBorder="1" applyAlignment="1" applyProtection="1">
      <alignment horizontal="center" vertical="center" wrapText="1"/>
    </xf>
    <xf numFmtId="0" fontId="12" fillId="0" borderId="6" xfId="0" applyFont="1" applyFill="1" applyBorder="1" applyAlignment="1" applyProtection="1">
      <alignment horizontal="left"/>
    </xf>
    <xf numFmtId="0" fontId="12" fillId="0" borderId="7" xfId="0" applyFont="1" applyFill="1" applyBorder="1" applyAlignment="1" applyProtection="1">
      <alignment horizontal="left"/>
    </xf>
    <xf numFmtId="0" fontId="4" fillId="0" borderId="29" xfId="0" applyFont="1" applyFill="1" applyBorder="1" applyAlignment="1" applyProtection="1">
      <alignment horizontal="right"/>
    </xf>
    <xf numFmtId="0" fontId="4" fillId="0" borderId="0" xfId="0" applyFont="1" applyFill="1" applyBorder="1" applyAlignment="1" applyProtection="1">
      <alignment horizontal="right"/>
    </xf>
    <xf numFmtId="0" fontId="4" fillId="0" borderId="25" xfId="0" applyFont="1" applyFill="1" applyBorder="1" applyAlignment="1" applyProtection="1">
      <alignment horizontal="left"/>
    </xf>
    <xf numFmtId="0" fontId="5" fillId="2" borderId="20" xfId="0" applyFont="1" applyFill="1" applyBorder="1" applyAlignment="1" applyProtection="1">
      <alignment horizontal="center"/>
    </xf>
    <xf numFmtId="0" fontId="5" fillId="2" borderId="18" xfId="0" applyFont="1" applyFill="1" applyBorder="1" applyAlignment="1" applyProtection="1">
      <alignment horizontal="center"/>
    </xf>
    <xf numFmtId="0" fontId="5" fillId="2" borderId="19" xfId="0" applyFont="1" applyFill="1" applyBorder="1" applyAlignment="1" applyProtection="1">
      <alignment horizontal="center"/>
    </xf>
    <xf numFmtId="0" fontId="5" fillId="0" borderId="6" xfId="0" applyFont="1" applyFill="1" applyBorder="1" applyAlignment="1" applyProtection="1">
      <alignment horizontal="center"/>
    </xf>
    <xf numFmtId="0" fontId="5" fillId="0" borderId="7" xfId="0" applyFont="1" applyFill="1" applyBorder="1" applyAlignment="1" applyProtection="1">
      <alignment horizontal="center"/>
    </xf>
    <xf numFmtId="0" fontId="6" fillId="0" borderId="1" xfId="0" applyFont="1" applyFill="1" applyBorder="1" applyAlignment="1" applyProtection="1">
      <alignment horizontal="center"/>
    </xf>
    <xf numFmtId="0" fontId="4" fillId="0" borderId="1"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21" xfId="0" applyFont="1" applyFill="1" applyBorder="1" applyAlignment="1" applyProtection="1">
      <alignment horizontal="center"/>
    </xf>
    <xf numFmtId="0" fontId="6" fillId="0" borderId="17" xfId="0" applyFont="1" applyFill="1" applyBorder="1" applyAlignment="1" applyProtection="1">
      <alignment horizontal="center"/>
    </xf>
    <xf numFmtId="0" fontId="12" fillId="0" borderId="24"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0" borderId="53" xfId="0" applyFont="1" applyFill="1" applyBorder="1" applyAlignment="1" applyProtection="1">
      <alignment horizontal="center" vertical="center" wrapText="1"/>
    </xf>
    <xf numFmtId="0" fontId="12" fillId="2" borderId="24" xfId="0" applyFont="1" applyFill="1" applyBorder="1" applyAlignment="1" applyProtection="1">
      <alignment horizontal="center"/>
    </xf>
    <xf numFmtId="0" fontId="12" fillId="2" borderId="25" xfId="0" applyFont="1" applyFill="1" applyBorder="1" applyAlignment="1" applyProtection="1">
      <alignment horizontal="center"/>
    </xf>
    <xf numFmtId="0" fontId="12" fillId="2" borderId="26" xfId="0" applyFont="1" applyFill="1" applyBorder="1" applyAlignment="1" applyProtection="1">
      <alignment horizontal="center"/>
    </xf>
    <xf numFmtId="165" fontId="6" fillId="0" borderId="24" xfId="2" applyFont="1" applyFill="1" applyBorder="1" applyAlignment="1" applyProtection="1">
      <alignment horizontal="center"/>
    </xf>
    <xf numFmtId="165" fontId="6" fillId="0" borderId="53" xfId="2" applyFont="1" applyFill="1" applyBorder="1" applyAlignment="1" applyProtection="1">
      <alignment horizontal="center"/>
    </xf>
    <xf numFmtId="165" fontId="6" fillId="0" borderId="24" xfId="2" applyFont="1" applyFill="1" applyBorder="1" applyAlignment="1" applyProtection="1">
      <alignment horizontal="center"/>
      <protection locked="0"/>
    </xf>
    <xf numFmtId="165" fontId="6" fillId="0" borderId="26" xfId="2" applyFont="1" applyFill="1" applyBorder="1" applyAlignment="1" applyProtection="1">
      <alignment horizontal="center"/>
      <protection locked="0"/>
    </xf>
    <xf numFmtId="165" fontId="12" fillId="0" borderId="14" xfId="2" applyFont="1" applyFill="1" applyBorder="1" applyAlignment="1" applyProtection="1">
      <alignment horizontal="center"/>
    </xf>
    <xf numFmtId="165" fontId="12" fillId="0" borderId="31" xfId="2" applyFont="1" applyFill="1" applyBorder="1" applyAlignment="1" applyProtection="1">
      <alignment horizontal="center"/>
    </xf>
    <xf numFmtId="165" fontId="12" fillId="2" borderId="0" xfId="2" applyFont="1" applyFill="1" applyBorder="1" applyAlignment="1" applyProtection="1">
      <alignment horizontal="center"/>
    </xf>
    <xf numFmtId="165" fontId="12" fillId="2" borderId="28" xfId="2" applyFont="1" applyFill="1" applyBorder="1" applyAlignment="1" applyProtection="1">
      <alignment horizontal="center"/>
    </xf>
    <xf numFmtId="49" fontId="6" fillId="0" borderId="24" xfId="1" applyNumberFormat="1" applyFont="1" applyFill="1" applyBorder="1" applyAlignment="1" applyProtection="1">
      <alignment horizontal="left" vertical="center"/>
    </xf>
    <xf numFmtId="49" fontId="6" fillId="0" borderId="25" xfId="1" applyNumberFormat="1" applyFont="1" applyFill="1" applyBorder="1" applyAlignment="1" applyProtection="1">
      <alignment horizontal="left" vertical="center"/>
    </xf>
    <xf numFmtId="49" fontId="6" fillId="0" borderId="26" xfId="1" applyNumberFormat="1" applyFont="1" applyFill="1" applyBorder="1" applyAlignment="1" applyProtection="1">
      <alignment horizontal="left" vertical="center"/>
    </xf>
    <xf numFmtId="0" fontId="6" fillId="0" borderId="24" xfId="0" applyFont="1" applyFill="1" applyBorder="1" applyAlignment="1" applyProtection="1">
      <alignment horizontal="left"/>
    </xf>
    <xf numFmtId="0" fontId="6" fillId="0" borderId="25" xfId="0" applyFont="1" applyFill="1" applyBorder="1" applyAlignment="1" applyProtection="1">
      <alignment horizontal="left"/>
    </xf>
    <xf numFmtId="0" fontId="6" fillId="0" borderId="26" xfId="0" applyFont="1" applyFill="1" applyBorder="1" applyAlignment="1" applyProtection="1">
      <alignment horizontal="left"/>
    </xf>
    <xf numFmtId="0" fontId="12" fillId="0" borderId="24"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4" fillId="0" borderId="18"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0" borderId="24" xfId="0" applyFont="1" applyFill="1" applyBorder="1" applyAlignment="1" applyProtection="1">
      <alignment horizontal="center"/>
      <protection locked="0"/>
    </xf>
    <xf numFmtId="0" fontId="12" fillId="0" borderId="25" xfId="0" applyFont="1" applyFill="1" applyBorder="1" applyAlignment="1" applyProtection="1">
      <alignment horizontal="center"/>
      <protection locked="0"/>
    </xf>
    <xf numFmtId="0" fontId="12" fillId="0" borderId="26" xfId="0" applyFont="1" applyFill="1" applyBorder="1" applyAlignment="1" applyProtection="1">
      <alignment horizontal="center"/>
      <protection locked="0"/>
    </xf>
    <xf numFmtId="0" fontId="41" fillId="3" borderId="0" xfId="0" applyFont="1" applyFill="1" applyBorder="1" applyAlignment="1" applyProtection="1">
      <alignment horizontal="center" vertical="center"/>
    </xf>
    <xf numFmtId="0" fontId="6" fillId="0" borderId="0" xfId="0" applyFont="1" applyFill="1" applyBorder="1" applyAlignment="1" applyProtection="1">
      <alignment horizontal="center"/>
    </xf>
    <xf numFmtId="0" fontId="6" fillId="0" borderId="0"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12" fillId="0" borderId="23" xfId="0" applyFont="1" applyFill="1" applyBorder="1" applyAlignment="1" applyProtection="1">
      <alignment horizontal="center"/>
    </xf>
    <xf numFmtId="0" fontId="12" fillId="0" borderId="21" xfId="0" applyFont="1" applyFill="1" applyBorder="1" applyAlignment="1" applyProtection="1">
      <alignment horizontal="center"/>
    </xf>
    <xf numFmtId="0" fontId="12" fillId="0" borderId="22" xfId="0" applyFont="1" applyFill="1" applyBorder="1" applyAlignment="1" applyProtection="1">
      <alignment horizontal="center"/>
    </xf>
    <xf numFmtId="0" fontId="5" fillId="0" borderId="20" xfId="0" applyFont="1" applyFill="1" applyBorder="1" applyAlignment="1" applyProtection="1">
      <alignment horizontal="justify" vertical="top"/>
      <protection locked="0"/>
    </xf>
    <xf numFmtId="0" fontId="5" fillId="0" borderId="18" xfId="0" applyFont="1" applyFill="1" applyBorder="1" applyAlignment="1" applyProtection="1">
      <alignment horizontal="justify" vertical="top"/>
      <protection locked="0"/>
    </xf>
    <xf numFmtId="0" fontId="5" fillId="0" borderId="19" xfId="0" applyFont="1" applyFill="1" applyBorder="1" applyAlignment="1" applyProtection="1">
      <alignment horizontal="justify" vertical="top"/>
      <protection locked="0"/>
    </xf>
    <xf numFmtId="0" fontId="5" fillId="0" borderId="29" xfId="0" applyFont="1" applyFill="1" applyBorder="1" applyAlignment="1" applyProtection="1">
      <alignment horizontal="justify" vertical="top"/>
      <protection locked="0"/>
    </xf>
    <xf numFmtId="0" fontId="5" fillId="0" borderId="0" xfId="0" applyFont="1" applyFill="1" applyBorder="1" applyAlignment="1" applyProtection="1">
      <alignment horizontal="justify" vertical="top"/>
      <protection locked="0"/>
    </xf>
    <xf numFmtId="0" fontId="5" fillId="0" borderId="28" xfId="0" applyFont="1" applyFill="1" applyBorder="1" applyAlignment="1" applyProtection="1">
      <alignment horizontal="justify" vertical="top"/>
      <protection locked="0"/>
    </xf>
    <xf numFmtId="0" fontId="5" fillId="0" borderId="23" xfId="0" applyFont="1" applyFill="1" applyBorder="1" applyAlignment="1" applyProtection="1">
      <alignment horizontal="justify" vertical="top"/>
      <protection locked="0"/>
    </xf>
    <xf numFmtId="0" fontId="5" fillId="0" borderId="21" xfId="0" applyFont="1" applyFill="1" applyBorder="1" applyAlignment="1" applyProtection="1">
      <alignment horizontal="justify" vertical="top"/>
      <protection locked="0"/>
    </xf>
    <xf numFmtId="0" fontId="5" fillId="0" borderId="22" xfId="0" applyFont="1" applyFill="1" applyBorder="1" applyAlignment="1" applyProtection="1">
      <alignment horizontal="justify" vertical="top"/>
      <protection locked="0"/>
    </xf>
    <xf numFmtId="0" fontId="4" fillId="0" borderId="21"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0" borderId="20" xfId="0" applyFont="1" applyFill="1" applyBorder="1" applyAlignment="1" applyProtection="1">
      <alignment horizontal="center"/>
      <protection locked="0"/>
    </xf>
    <xf numFmtId="0" fontId="5" fillId="0" borderId="18" xfId="0" applyFont="1" applyFill="1" applyBorder="1" applyAlignment="1" applyProtection="1">
      <alignment horizontal="center"/>
      <protection locked="0"/>
    </xf>
    <xf numFmtId="165" fontId="17" fillId="0" borderId="0" xfId="0" applyNumberFormat="1" applyFont="1" applyFill="1" applyBorder="1" applyAlignment="1" applyProtection="1">
      <alignment horizontal="left"/>
      <protection locked="0"/>
    </xf>
    <xf numFmtId="165" fontId="17" fillId="0" borderId="28" xfId="0" applyNumberFormat="1" applyFont="1" applyFill="1" applyBorder="1" applyAlignment="1" applyProtection="1">
      <alignment horizontal="left"/>
      <protection locked="0"/>
    </xf>
    <xf numFmtId="165" fontId="12" fillId="2" borderId="14" xfId="2" applyFont="1" applyFill="1" applyBorder="1" applyAlignment="1" applyProtection="1">
      <alignment horizontal="center"/>
    </xf>
    <xf numFmtId="165" fontId="12" fillId="2" borderId="31" xfId="2" applyFont="1" applyFill="1" applyBorder="1" applyAlignment="1" applyProtection="1">
      <alignment horizontal="center"/>
    </xf>
    <xf numFmtId="165" fontId="17" fillId="0" borderId="0" xfId="0" applyNumberFormat="1" applyFont="1" applyFill="1" applyBorder="1" applyAlignment="1" applyProtection="1">
      <alignment horizontal="center"/>
    </xf>
    <xf numFmtId="165" fontId="17" fillId="0" borderId="28" xfId="0" applyNumberFormat="1" applyFont="1" applyFill="1" applyBorder="1" applyAlignment="1" applyProtection="1">
      <alignment horizontal="center"/>
    </xf>
    <xf numFmtId="0" fontId="32" fillId="0" borderId="40" xfId="0" applyFont="1" applyBorder="1" applyAlignment="1" applyProtection="1">
      <alignment horizontal="center"/>
    </xf>
    <xf numFmtId="0" fontId="7" fillId="0" borderId="33" xfId="0" applyFont="1" applyBorder="1" applyAlignment="1" applyProtection="1">
      <alignment horizontal="center"/>
    </xf>
    <xf numFmtId="0" fontId="8" fillId="0" borderId="35" xfId="0" applyFont="1" applyBorder="1" applyAlignment="1" applyProtection="1">
      <alignment horizontal="center"/>
    </xf>
    <xf numFmtId="0" fontId="7" fillId="0" borderId="5" xfId="0" applyFont="1" applyBorder="1" applyAlignment="1" applyProtection="1">
      <alignment horizontal="center" vertical="center"/>
    </xf>
    <xf numFmtId="0" fontId="8" fillId="0" borderId="42" xfId="0" applyFont="1" applyBorder="1" applyAlignment="1" applyProtection="1">
      <alignment horizontal="center"/>
    </xf>
    <xf numFmtId="0" fontId="7" fillId="0" borderId="8" xfId="0" applyFont="1" applyBorder="1" applyAlignment="1" applyProtection="1">
      <alignment horizontal="center" vertical="center"/>
    </xf>
    <xf numFmtId="0" fontId="8" fillId="0" borderId="42" xfId="0" applyFont="1" applyBorder="1" applyAlignment="1" applyProtection="1">
      <alignment horizontal="center" vertical="center"/>
    </xf>
    <xf numFmtId="0" fontId="7" fillId="0" borderId="8" xfId="0" applyFont="1" applyBorder="1" applyAlignment="1" applyProtection="1">
      <alignment horizontal="center"/>
    </xf>
    <xf numFmtId="0" fontId="8" fillId="0" borderId="43" xfId="0" applyFont="1" applyBorder="1" applyAlignment="1" applyProtection="1">
      <alignment horizontal="center"/>
    </xf>
    <xf numFmtId="0" fontId="7" fillId="0" borderId="46" xfId="0" applyFont="1" applyBorder="1" applyAlignment="1" applyProtection="1">
      <alignment horizontal="center"/>
    </xf>
    <xf numFmtId="0" fontId="7" fillId="0" borderId="8" xfId="0" quotePrefix="1" applyNumberFormat="1" applyFont="1" applyBorder="1" applyAlignment="1" applyProtection="1">
      <alignment horizontal="center" vertical="center"/>
    </xf>
    <xf numFmtId="0" fontId="7" fillId="0" borderId="8" xfId="0" quotePrefix="1" applyFont="1" applyBorder="1" applyAlignment="1" applyProtection="1">
      <alignment horizontal="center" vertical="center"/>
    </xf>
    <xf numFmtId="0" fontId="8" fillId="0" borderId="39" xfId="0" applyFont="1" applyBorder="1" applyAlignment="1" applyProtection="1">
      <alignment horizontal="center" vertical="center"/>
    </xf>
    <xf numFmtId="0" fontId="7" fillId="0" borderId="37" xfId="0" quotePrefix="1" applyFont="1" applyBorder="1" applyAlignment="1" applyProtection="1">
      <alignment horizontal="center" vertical="center"/>
    </xf>
    <xf numFmtId="0" fontId="7" fillId="0" borderId="8" xfId="0" quotePrefix="1" applyFont="1" applyBorder="1" applyAlignment="1" applyProtection="1">
      <alignment horizontal="center"/>
    </xf>
    <xf numFmtId="0" fontId="8" fillId="0" borderId="56" xfId="0" applyFont="1" applyBorder="1" applyAlignment="1" applyProtection="1">
      <alignment horizontal="center"/>
    </xf>
    <xf numFmtId="0" fontId="7" fillId="0" borderId="10" xfId="0" applyFont="1" applyBorder="1" applyAlignment="1" applyProtection="1">
      <alignment horizontal="center" vertical="center"/>
    </xf>
    <xf numFmtId="44" fontId="32" fillId="0" borderId="34" xfId="42" applyFont="1" applyFill="1" applyBorder="1" applyAlignment="1" applyProtection="1">
      <alignment horizontal="center"/>
    </xf>
    <xf numFmtId="7" fontId="8" fillId="0" borderId="12" xfId="42" applyNumberFormat="1" applyFont="1" applyFill="1" applyBorder="1" applyAlignment="1" applyProtection="1">
      <alignment horizontal="center"/>
    </xf>
    <xf numFmtId="0" fontId="42" fillId="2" borderId="57" xfId="126" applyFont="1" applyFill="1" applyBorder="1" applyAlignment="1" applyProtection="1">
      <alignment horizontal="center"/>
      <protection hidden="1"/>
    </xf>
    <xf numFmtId="0" fontId="42" fillId="0" borderId="7" xfId="126" applyFont="1" applyFill="1" applyBorder="1" applyAlignment="1" applyProtection="1">
      <alignment horizontal="center"/>
      <protection hidden="1"/>
    </xf>
    <xf numFmtId="49" fontId="42" fillId="0" borderId="9" xfId="126" applyNumberFormat="1" applyFont="1" applyFill="1" applyBorder="1" applyAlignment="1" applyProtection="1">
      <alignment horizontal="center"/>
      <protection hidden="1"/>
    </xf>
    <xf numFmtId="49" fontId="42" fillId="0" borderId="12" xfId="126" applyNumberFormat="1" applyFont="1" applyFill="1" applyBorder="1" applyAlignment="1" applyProtection="1">
      <alignment horizontal="center"/>
      <protection hidden="1"/>
    </xf>
  </cellXfs>
  <cellStyles count="133">
    <cellStyle name="_x000b_À_x000d__x0014__x0016_À_x0018__x001a_À_x001d_" xfId="9"/>
    <cellStyle name="CARA" xfId="10"/>
    <cellStyle name="Comma [0]_NUM-LETH" xfId="11"/>
    <cellStyle name="Comma_EV-Mty-078_99" xfId="12"/>
    <cellStyle name="Currency [0]_NUM-LETH" xfId="13"/>
    <cellStyle name="Currency_EV-Mty-078_99" xfId="14"/>
    <cellStyle name="Euro" xfId="15"/>
    <cellStyle name="Hipervínculo 2" xfId="16"/>
    <cellStyle name="MEMO" xfId="17"/>
    <cellStyle name="Millares" xfId="1" builtinId="3"/>
    <cellStyle name="Millares 10" xfId="18"/>
    <cellStyle name="Millares 11" xfId="129"/>
    <cellStyle name="Millares 2" xfId="19"/>
    <cellStyle name="Millares 2 2" xfId="20"/>
    <cellStyle name="Millares 2 3" xfId="21"/>
    <cellStyle name="Millares 3" xfId="22"/>
    <cellStyle name="Millares 4" xfId="23"/>
    <cellStyle name="Millares 4 2" xfId="24"/>
    <cellStyle name="Millares 4 2 2" xfId="25"/>
    <cellStyle name="Millares 4 2 2 2" xfId="26"/>
    <cellStyle name="Millares 4 2 3" xfId="27"/>
    <cellStyle name="Millares 4 2 4" xfId="28"/>
    <cellStyle name="Millares 4 2 5" xfId="29"/>
    <cellStyle name="Millares 5" xfId="30"/>
    <cellStyle name="Millares 5 2" xfId="31"/>
    <cellStyle name="Millares 5 2 2" xfId="32"/>
    <cellStyle name="Millares 5 3" xfId="33"/>
    <cellStyle name="Millares 5 4" xfId="34"/>
    <cellStyle name="Millares 6" xfId="35"/>
    <cellStyle name="Millares 6 2" xfId="36"/>
    <cellStyle name="Millares 7" xfId="37"/>
    <cellStyle name="Millares 8" xfId="38"/>
    <cellStyle name="Millares 9" xfId="39"/>
    <cellStyle name="Moneda" xfId="2" builtinId="4"/>
    <cellStyle name="Moneda 10" xfId="40"/>
    <cellStyle name="Moneda 11" xfId="41"/>
    <cellStyle name="Moneda 12" xfId="127"/>
    <cellStyle name="Moneda 2" xfId="42"/>
    <cellStyle name="Moneda 2 2" xfId="43"/>
    <cellStyle name="Moneda 3" xfId="44"/>
    <cellStyle name="Moneda 4" xfId="45"/>
    <cellStyle name="Moneda 5" xfId="46"/>
    <cellStyle name="Moneda 6" xfId="47"/>
    <cellStyle name="Moneda 6 2" xfId="48"/>
    <cellStyle name="Moneda 6 2 2" xfId="49"/>
    <cellStyle name="Moneda 6 2 2 2" xfId="50"/>
    <cellStyle name="Moneda 6 2 3" xfId="51"/>
    <cellStyle name="Moneda 6 2 4" xfId="52"/>
    <cellStyle name="Moneda 7" xfId="53"/>
    <cellStyle name="Moneda 8" xfId="54"/>
    <cellStyle name="Moneda 9" xfId="55"/>
    <cellStyle name="Normal" xfId="0" builtinId="0"/>
    <cellStyle name="Normal 10" xfId="56"/>
    <cellStyle name="Normal 10 2" xfId="57"/>
    <cellStyle name="Normal 10 3" xfId="58"/>
    <cellStyle name="Normal 10 4" xfId="59"/>
    <cellStyle name="Normal 11" xfId="60"/>
    <cellStyle name="Normal 12" xfId="61"/>
    <cellStyle name="Normal 13" xfId="62"/>
    <cellStyle name="Normal 14" xfId="63"/>
    <cellStyle name="Normal 15" xfId="64"/>
    <cellStyle name="Normal 16" xfId="65"/>
    <cellStyle name="Normal 17" xfId="66"/>
    <cellStyle name="Normal 17 2" xfId="67"/>
    <cellStyle name="Normal 18" xfId="8"/>
    <cellStyle name="Normal 19" xfId="68"/>
    <cellStyle name="Normal 2" xfId="7"/>
    <cellStyle name="Normal 2 2" xfId="69"/>
    <cellStyle name="Normal 2 3" xfId="70"/>
    <cellStyle name="Normal 2 3 2" xfId="71"/>
    <cellStyle name="Normal 2 4" xfId="72"/>
    <cellStyle name="Normal 2 5" xfId="73"/>
    <cellStyle name="Normal 2 6" xfId="74"/>
    <cellStyle name="Normal 2 7" xfId="130"/>
    <cellStyle name="Normal 20" xfId="75"/>
    <cellStyle name="Normal 21" xfId="76"/>
    <cellStyle name="Normal 22" xfId="77"/>
    <cellStyle name="Normal 23" xfId="126"/>
    <cellStyle name="Normal 24" xfId="132"/>
    <cellStyle name="Normal 3" xfId="78"/>
    <cellStyle name="Normal 4" xfId="79"/>
    <cellStyle name="Normal 5" xfId="80"/>
    <cellStyle name="Normal 5 2" xfId="81"/>
    <cellStyle name="Normal 5 3" xfId="82"/>
    <cellStyle name="Normal 6" xfId="83"/>
    <cellStyle name="Normal 6 2" xfId="84"/>
    <cellStyle name="Normal 6 3" xfId="85"/>
    <cellStyle name="Normal 7" xfId="86"/>
    <cellStyle name="Normal 7 2" xfId="4"/>
    <cellStyle name="Normal 7 2 2" xfId="87"/>
    <cellStyle name="Normal 7 2 2 2" xfId="88"/>
    <cellStyle name="Normal 7 2 3" xfId="89"/>
    <cellStyle name="Normal 7 2 4" xfId="90"/>
    <cellStyle name="Normal 7 2 4 2" xfId="91"/>
    <cellStyle name="Normal 7 2 5" xfId="92"/>
    <cellStyle name="Normal 7 3" xfId="93"/>
    <cellStyle name="Normal 7 4" xfId="94"/>
    <cellStyle name="Normal 8" xfId="95"/>
    <cellStyle name="Normal 8 2" xfId="96"/>
    <cellStyle name="Normal 8 3" xfId="97"/>
    <cellStyle name="Normal 9" xfId="98"/>
    <cellStyle name="Normal 9 2" xfId="99"/>
    <cellStyle name="Normal 9 3" xfId="100"/>
    <cellStyle name="Normal_CAbril05" xfId="5"/>
    <cellStyle name="Normal_Hoja1" xfId="131"/>
    <cellStyle name="Nuevos Pesos" xfId="101"/>
    <cellStyle name="OTRAS" xfId="102"/>
    <cellStyle name="Porcentaje 2" xfId="103"/>
    <cellStyle name="Porcentaje 2 2" xfId="104"/>
    <cellStyle name="Porcentaje 3" xfId="105"/>
    <cellStyle name="Porcentaje 4" xfId="106"/>
    <cellStyle name="Porcentaje 5" xfId="107"/>
    <cellStyle name="Porcentual" xfId="3" builtinId="5"/>
    <cellStyle name="Porcentual 2" xfId="108"/>
    <cellStyle name="Porcentual 2 2" xfId="109"/>
    <cellStyle name="Porcentual 2 2 2" xfId="110"/>
    <cellStyle name="Porcentual 3" xfId="111"/>
    <cellStyle name="Porcentual 4" xfId="112"/>
    <cellStyle name="Porcentual 5" xfId="113"/>
    <cellStyle name="Porcentual 6" xfId="114"/>
    <cellStyle name="Porcentual 6 2" xfId="115"/>
    <cellStyle name="Porcentual 6 2 2" xfId="116"/>
    <cellStyle name="Porcentual 6 2 2 2" xfId="117"/>
    <cellStyle name="Porcentual 6 2 3" xfId="118"/>
    <cellStyle name="Porcentual 6 2 4" xfId="119"/>
    <cellStyle name="Porcentual 7" xfId="6"/>
    <cellStyle name="Porcentual 7 2" xfId="120"/>
    <cellStyle name="Porcentual 7 2 2" xfId="121"/>
    <cellStyle name="Porcentual 7 3" xfId="122"/>
    <cellStyle name="Porcentual 7 4" xfId="123"/>
    <cellStyle name="Porcentual 7 4 2" xfId="124"/>
    <cellStyle name="Porcentual 8" xfId="128"/>
    <cellStyle name="Superficie" xfId="125"/>
  </cellStyles>
  <dxfs count="23">
    <dxf>
      <font>
        <strike val="0"/>
        <outline val="0"/>
        <shadow val="0"/>
        <u val="none"/>
        <vertAlign val="baseline"/>
        <sz val="9"/>
        <color theme="1"/>
        <name val="Calibri"/>
        <scheme val="minor"/>
      </font>
      <numFmt numFmtId="0" formatCode="General"/>
    </dxf>
    <dxf>
      <font>
        <strike val="0"/>
        <outline val="0"/>
        <shadow val="0"/>
        <u val="none"/>
        <vertAlign val="baseline"/>
        <sz val="9"/>
        <color theme="1"/>
        <name val="Calibri"/>
        <scheme val="minor"/>
      </font>
      <numFmt numFmtId="0" formatCode="General"/>
    </dxf>
    <dxf>
      <font>
        <strike val="0"/>
        <outline val="0"/>
        <shadow val="0"/>
        <u val="none"/>
        <vertAlign val="baseline"/>
        <sz val="9"/>
        <color theme="1"/>
        <name val="Calibri"/>
        <scheme val="minor"/>
      </font>
      <numFmt numFmtId="0" formatCode="General"/>
    </dxf>
    <dxf>
      <font>
        <b val="0"/>
        <i val="0"/>
        <strike val="0"/>
        <condense val="0"/>
        <extend val="0"/>
        <outline val="0"/>
        <shadow val="0"/>
        <u val="none"/>
        <vertAlign val="baseline"/>
        <sz val="9"/>
        <color theme="1"/>
        <name val="Calibri"/>
        <scheme val="minor"/>
      </font>
      <numFmt numFmtId="0" formatCode="General"/>
    </dxf>
    <dxf>
      <font>
        <strike val="0"/>
        <outline val="0"/>
        <shadow val="0"/>
        <u val="none"/>
        <vertAlign val="baseline"/>
        <sz val="9"/>
        <color theme="1"/>
        <name val="Calibri"/>
        <scheme val="minor"/>
      </font>
      <numFmt numFmtId="0" formatCode="General"/>
    </dxf>
    <dxf>
      <font>
        <strike val="0"/>
        <outline val="0"/>
        <shadow val="0"/>
        <u val="none"/>
        <vertAlign val="baseline"/>
        <sz val="9"/>
        <color theme="1"/>
        <name val="Calibri"/>
        <scheme val="minor"/>
      </font>
      <numFmt numFmtId="1" formatCode="0"/>
    </dxf>
    <dxf>
      <font>
        <b/>
        <i val="0"/>
        <strike val="0"/>
        <condense val="0"/>
        <extend val="0"/>
        <outline val="0"/>
        <shadow val="0"/>
        <u val="none"/>
        <vertAlign val="baseline"/>
        <sz val="9"/>
        <color theme="1"/>
        <name val="Calibri"/>
        <scheme val="minor"/>
      </font>
      <numFmt numFmtId="1" formatCode="0"/>
      <alignment horizontal="center" vertical="bottom" textRotation="0" wrapText="0" indent="0" relativeIndent="0" justifyLastLine="0" shrinkToFit="0" mergeCell="0" readingOrder="0"/>
    </dxf>
    <dxf>
      <font>
        <strike val="0"/>
        <outline val="0"/>
        <shadow val="0"/>
        <u val="none"/>
        <vertAlign val="baseline"/>
        <sz val="9"/>
        <color theme="1"/>
        <name val="Calibri"/>
        <scheme val="minor"/>
      </font>
      <numFmt numFmtId="1" formatCode="0"/>
    </dxf>
    <dxf>
      <font>
        <strike val="0"/>
        <outline val="0"/>
        <shadow val="0"/>
        <u val="none"/>
        <vertAlign val="baseline"/>
        <sz val="9"/>
        <color theme="1"/>
        <name val="Calibri"/>
        <scheme val="minor"/>
      </font>
      <border diagonalUp="0" diagonalDown="0" outline="0"/>
    </dxf>
    <dxf>
      <border>
        <bottom style="thin">
          <color indexed="64"/>
        </bottom>
        <vertical/>
        <horizontal/>
      </border>
    </dxf>
    <dxf>
      <font>
        <strike val="0"/>
        <outline val="0"/>
        <shadow val="0"/>
        <u val="none"/>
        <vertAlign val="baseline"/>
        <sz val="9"/>
        <color theme="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0" formatCode="General"/>
      <fill>
        <patternFill patternType="solid">
          <fgColor theme="0" tint="-0.14999847407452621"/>
          <bgColor theme="0" tint="-0.14999847407452621"/>
        </patternFill>
      </fill>
      <alignment horizontal="right" vertical="bottom" textRotation="0" wrapText="0"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 formatCode="0"/>
      <alignment horizontal="center" vertical="bottom" textRotation="0" wrapText="0"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border diagonalUp="0" diagonalDown="0" outline="0">
        <left style="thin">
          <color indexed="64"/>
        </left>
        <right style="thin">
          <color indexed="64"/>
        </right>
        <top/>
        <bottom/>
      </border>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14</xdr:col>
      <xdr:colOff>323849</xdr:colOff>
      <xdr:row>155</xdr:row>
      <xdr:rowOff>66675</xdr:rowOff>
    </xdr:from>
    <xdr:to>
      <xdr:col>17</xdr:col>
      <xdr:colOff>295274</xdr:colOff>
      <xdr:row>163</xdr:row>
      <xdr:rowOff>76200</xdr:rowOff>
    </xdr:to>
    <xdr:sp macro="" textlink="">
      <xdr:nvSpPr>
        <xdr:cNvPr id="2" name="1 CuadroTexto"/>
        <xdr:cNvSpPr txBox="1"/>
      </xdr:nvSpPr>
      <xdr:spPr>
        <a:xfrm>
          <a:off x="8220074" y="23860125"/>
          <a:ext cx="2257425" cy="13049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*Ubicación del predio + croquis esquemático de la construcción con sus</a:t>
          </a:r>
          <a:r>
            <a:rPr lang="es-ES" sz="1100" baseline="0"/>
            <a:t> respectivos bloques. </a:t>
          </a:r>
        </a:p>
        <a:p>
          <a:r>
            <a:rPr lang="es-ES" sz="1100">
              <a:solidFill>
                <a:schemeClr val="dk1"/>
              </a:solidFill>
              <a:latin typeface="+mn-lt"/>
              <a:ea typeface="+mn-ea"/>
              <a:cs typeface="+mn-cs"/>
            </a:rPr>
            <a:t>En caso de que la construcción </a:t>
          </a:r>
          <a:r>
            <a:rPr lang="es-ES" sz="1100" baseline="0">
              <a:solidFill>
                <a:schemeClr val="dk1"/>
              </a:solidFill>
              <a:latin typeface="+mn-lt"/>
              <a:ea typeface="+mn-ea"/>
              <a:cs typeface="+mn-cs"/>
            </a:rPr>
            <a:t>no sea como se muestra en el visor favor de marcar los cambios y especificar dimensiones (cotas).</a:t>
          </a:r>
          <a:endParaRPr lang="es-ES" sz="1100"/>
        </a:p>
      </xdr:txBody>
    </xdr:sp>
    <xdr:clientData fLocksWithSheet="0"/>
  </xdr:twoCellAnchor>
  <xdr:twoCellAnchor>
    <xdr:from>
      <xdr:col>14</xdr:col>
      <xdr:colOff>514350</xdr:colOff>
      <xdr:row>219</xdr:row>
      <xdr:rowOff>99483</xdr:rowOff>
    </xdr:from>
    <xdr:to>
      <xdr:col>17</xdr:col>
      <xdr:colOff>485775</xdr:colOff>
      <xdr:row>232</xdr:row>
      <xdr:rowOff>114300</xdr:rowOff>
    </xdr:to>
    <xdr:sp macro="" textlink="">
      <xdr:nvSpPr>
        <xdr:cNvPr id="3" name="2 CuadroTexto"/>
        <xdr:cNvSpPr txBox="1"/>
      </xdr:nvSpPr>
      <xdr:spPr>
        <a:xfrm>
          <a:off x="8410575" y="34170408"/>
          <a:ext cx="2257425" cy="20341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a:t>* El reporte fotográfico deberá incluir fotografías a color más representativas del inmueble. Deberán presentarse espacios interiores y exteriores a exepción de que el predio se encuentre bajo algún proceso legal y no se haya permitido el ingreso (lo anterior se deberá especificar con el número de expediente correspondiente en el recuadro de observaciones).</a:t>
          </a:r>
        </a:p>
      </xdr:txBody>
    </xdr:sp>
    <xdr:clientData fLocksWithSheet="0"/>
  </xdr:twoCellAnchor>
  <xdr:twoCellAnchor>
    <xdr:from>
      <xdr:col>14</xdr:col>
      <xdr:colOff>323850</xdr:colOff>
      <xdr:row>49</xdr:row>
      <xdr:rowOff>146048</xdr:rowOff>
    </xdr:from>
    <xdr:to>
      <xdr:col>18</xdr:col>
      <xdr:colOff>0</xdr:colOff>
      <xdr:row>61</xdr:row>
      <xdr:rowOff>57150</xdr:rowOff>
    </xdr:to>
    <xdr:sp macro="" textlink="">
      <xdr:nvSpPr>
        <xdr:cNvPr id="8" name="7 CuadroTexto"/>
        <xdr:cNvSpPr txBox="1"/>
      </xdr:nvSpPr>
      <xdr:spPr>
        <a:xfrm>
          <a:off x="8220075" y="7623173"/>
          <a:ext cx="2724150" cy="17494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Ej.</a:t>
          </a:r>
          <a:r>
            <a:rPr lang="es-ES" sz="1100" baseline="0"/>
            <a:t> </a:t>
          </a:r>
          <a:r>
            <a:rPr lang="es-ES" sz="1100"/>
            <a:t>Se manifiestan las medidas y colindancias reales según levantamiento topográfico con el fin de rectificar escritura (número de escritura) del (fecha) ante el Lic. (Nombre de notario) puesto que existe una excedencia de 43.61 m2 que se desprende de un error en la descripción de los linderos y que conforma un solo paño con una superficie total de 118.61m2.</a:t>
          </a:r>
        </a:p>
      </xdr:txBody>
    </xdr:sp>
    <xdr:clientData fLocksWithSheet="0"/>
  </xdr:twoCellAnchor>
  <xdr:twoCellAnchor>
    <xdr:from>
      <xdr:col>14</xdr:col>
      <xdr:colOff>561975</xdr:colOff>
      <xdr:row>13</xdr:row>
      <xdr:rowOff>41275</xdr:rowOff>
    </xdr:from>
    <xdr:to>
      <xdr:col>17</xdr:col>
      <xdr:colOff>198966</xdr:colOff>
      <xdr:row>18</xdr:row>
      <xdr:rowOff>19050</xdr:rowOff>
    </xdr:to>
    <xdr:sp macro="" textlink="">
      <xdr:nvSpPr>
        <xdr:cNvPr id="11" name="10 CuadroTexto"/>
        <xdr:cNvSpPr txBox="1"/>
      </xdr:nvSpPr>
      <xdr:spPr>
        <a:xfrm>
          <a:off x="8458200" y="1955800"/>
          <a:ext cx="1922991" cy="787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En caso de que el</a:t>
          </a:r>
          <a:r>
            <a:rPr lang="es-ES" sz="1100" baseline="0"/>
            <a:t> avalúo no se haya solicitado mediante notaría, omitir los datos.</a:t>
          </a:r>
          <a:endParaRPr lang="es-ES" sz="1100"/>
        </a:p>
      </xdr:txBody>
    </xdr:sp>
    <xdr:clientData fLocksWithSheet="0"/>
  </xdr:twoCellAnchor>
  <xdr:twoCellAnchor>
    <xdr:from>
      <xdr:col>14</xdr:col>
      <xdr:colOff>533399</xdr:colOff>
      <xdr:row>123</xdr:row>
      <xdr:rowOff>28575</xdr:rowOff>
    </xdr:from>
    <xdr:to>
      <xdr:col>17</xdr:col>
      <xdr:colOff>504825</xdr:colOff>
      <xdr:row>126</xdr:row>
      <xdr:rowOff>19050</xdr:rowOff>
    </xdr:to>
    <xdr:sp macro="" textlink="">
      <xdr:nvSpPr>
        <xdr:cNvPr id="13" name="12 CuadroTexto"/>
        <xdr:cNvSpPr txBox="1"/>
      </xdr:nvSpPr>
      <xdr:spPr>
        <a:xfrm>
          <a:off x="8429624" y="18849975"/>
          <a:ext cx="2257426" cy="476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 Poner leyenda</a:t>
          </a:r>
          <a:r>
            <a:rPr lang="es-ES" sz="1100" baseline="0"/>
            <a:t> en los casos en que no aplique la tabla paramétrica.</a:t>
          </a:r>
          <a:endParaRPr lang="es-ES" sz="1100"/>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75.45\Users\hrivera\Downloads\A\Camin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75.45\Users\hrivera\Downloads\SERVIDOR\Archivos\WINDOWS\TEMP\Mis%20documentos\EXCEL\AVALUOS\SERFIN\SERFIN98\OCTUBR98\79PedregalLindaVis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75.45\Users\hrivera\Downloads\F\Users\Jorge\Desktop\PARAMETRICOS\Documents%20and%20Settings\User\Mis%20documentos\respaldo\Mis%20documentos\Documents%20and%20Settings\All%20Users\Documentos\CasaTapatiaEneJul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ivillasenor/Downloads/indice_DE%20LAMINAS%20POR%20COLONIA%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ARROLLO"/>
      <sheetName val="FICHA INSPECCION"/>
    </sheetNames>
    <sheetDataSet>
      <sheetData sheetId="0"/>
      <sheetData sheetId="1">
        <row r="5">
          <cell r="B5" t="str">
            <v>17 de julio de 1998</v>
          </cell>
          <cell r="E5" t="str">
            <v>Anacleto Caminos Nº 1367</v>
          </cell>
        </row>
        <row r="6">
          <cell r="E6" t="str">
            <v>Residencial La Soledad</v>
          </cell>
        </row>
        <row r="7">
          <cell r="E7" t="str">
            <v>Guadalajara</v>
          </cell>
        </row>
        <row r="8">
          <cell r="B8" t="str">
            <v>SR. MARIO CAMARENA</v>
          </cell>
          <cell r="E8" t="str">
            <v>Tlaquepaque</v>
          </cell>
        </row>
        <row r="9">
          <cell r="E9" t="str">
            <v>Jalisco</v>
          </cell>
        </row>
        <row r="11">
          <cell r="B11" t="str">
            <v>Una casa habitación:</v>
          </cell>
        </row>
        <row r="12">
          <cell r="B12" t="str">
            <v>unifamiliar</v>
          </cell>
        </row>
        <row r="15">
          <cell r="E15" t="str">
            <v>SR.MARIO CAMARENA</v>
          </cell>
        </row>
        <row r="21">
          <cell r="B21" t="str">
            <v>privada:</v>
          </cell>
        </row>
        <row r="22">
          <cell r="B22" t="str">
            <v>individual</v>
          </cell>
        </row>
        <row r="23">
          <cell r="E23" t="str">
            <v>Para gestionar crédito hipotecario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cro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uintas260V43"/>
      <sheetName val="RCedros120L12"/>
      <sheetName val="RMembrillos411L7"/>
      <sheetName val="CircBosque2510L5"/>
      <sheetName val="CCanteras2576L8xMed"/>
      <sheetName val="ºCBosque2510-9"/>
      <sheetName val="ºCircBosque2576-8"/>
      <sheetName val="ºQuintas220V56"/>
      <sheetName val="Centinela2601V14"/>
      <sheetName val="CircBosque2576L8ML"/>
      <sheetName val="ºCCentinela50L49MA"/>
      <sheetName val="ºMandarinos468"/>
      <sheetName val="ºCedros205L16MK"/>
      <sheetName val="ºCentinela2595V13"/>
      <sheetName val="ºAtalaya90BV22"/>
      <sheetName val="ºCedros126L13ML"/>
      <sheetName val="ºNisperosV2L4"/>
      <sheetName val="ºNisperosV5L7"/>
      <sheetName val="ºCedros108L11"/>
      <sheetName val="ºCiruelosV9&amp;"/>
      <sheetName val="ºNisperos12x"/>
      <sheetName val="ºSabinos66L3"/>
      <sheetName val="ºCedros102L9"/>
      <sheetName val="ºQuintas220V13"/>
      <sheetName val="ºQuintas220V18"/>
      <sheetName val="ºQuintas220V55"/>
      <sheetName val="ºMandarinos378"/>
      <sheetName val="Hoja1"/>
      <sheetName val="Hoja2"/>
      <sheetName val="Hoja3"/>
    </sheetNames>
    <sheetDataSet>
      <sheetData sheetId="0"/>
      <sheetData sheetId="1">
        <row r="4">
          <cell r="U4">
            <v>275299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lonias"/>
      <sheetName val="indice"/>
      <sheetName val="Hoja1"/>
      <sheetName val="Hoja2"/>
    </sheetNames>
    <sheetDataSet>
      <sheetData sheetId="0">
        <row r="2">
          <cell r="A2" t="str">
            <v>BARRIO ANALCO</v>
          </cell>
          <cell r="B2">
            <v>8</v>
          </cell>
          <cell r="C2">
            <v>24</v>
          </cell>
          <cell r="D2">
            <v>28</v>
          </cell>
          <cell r="E2">
            <v>64</v>
          </cell>
          <cell r="F2">
            <v>192</v>
          </cell>
        </row>
        <row r="3">
          <cell r="A3" t="str">
            <v>BARRIO DEL FRESNO SEGUNDA SECCIÓN</v>
          </cell>
          <cell r="B3">
            <v>7</v>
          </cell>
          <cell r="C3">
            <v>21</v>
          </cell>
          <cell r="D3">
            <v>24.5</v>
          </cell>
          <cell r="E3">
            <v>56</v>
          </cell>
          <cell r="F3">
            <v>147</v>
          </cell>
        </row>
        <row r="4">
          <cell r="A4" t="str">
            <v>BARRIO LA PERLA ZONA 5</v>
          </cell>
          <cell r="B4">
            <v>7</v>
          </cell>
          <cell r="C4">
            <v>21</v>
          </cell>
          <cell r="D4">
            <v>24.5</v>
          </cell>
          <cell r="E4">
            <v>56</v>
          </cell>
          <cell r="F4">
            <v>147</v>
          </cell>
        </row>
        <row r="5">
          <cell r="A5" t="str">
            <v>BARRIO SAN MARCOS</v>
          </cell>
          <cell r="B5">
            <v>7</v>
          </cell>
          <cell r="C5">
            <v>21</v>
          </cell>
          <cell r="D5">
            <v>24.5</v>
          </cell>
          <cell r="E5">
            <v>56</v>
          </cell>
          <cell r="F5">
            <v>147</v>
          </cell>
        </row>
        <row r="6">
          <cell r="A6" t="str">
            <v>BARRIO SAN RAMON</v>
          </cell>
          <cell r="B6">
            <v>7</v>
          </cell>
          <cell r="C6">
            <v>21</v>
          </cell>
          <cell r="D6">
            <v>24.5</v>
          </cell>
          <cell r="E6">
            <v>56</v>
          </cell>
          <cell r="F6">
            <v>147</v>
          </cell>
        </row>
        <row r="7">
          <cell r="A7" t="str">
            <v>BARRIO SANTA ROSA</v>
          </cell>
          <cell r="B7">
            <v>7</v>
          </cell>
          <cell r="C7">
            <v>21</v>
          </cell>
          <cell r="D7">
            <v>24.5</v>
          </cell>
          <cell r="E7">
            <v>56</v>
          </cell>
          <cell r="F7">
            <v>147</v>
          </cell>
        </row>
        <row r="8">
          <cell r="A8" t="str">
            <v>COLONIA 1 DE MAYO</v>
          </cell>
          <cell r="B8">
            <v>6</v>
          </cell>
          <cell r="C8">
            <v>18</v>
          </cell>
          <cell r="D8">
            <v>21</v>
          </cell>
          <cell r="E8">
            <v>48</v>
          </cell>
          <cell r="F8">
            <v>108</v>
          </cell>
        </row>
        <row r="9">
          <cell r="A9" t="str">
            <v>COLONIA 18 DE MARZO</v>
          </cell>
          <cell r="B9">
            <v>7</v>
          </cell>
          <cell r="C9">
            <v>21</v>
          </cell>
          <cell r="D9">
            <v>24.5</v>
          </cell>
          <cell r="E9">
            <v>56</v>
          </cell>
          <cell r="F9">
            <v>147</v>
          </cell>
        </row>
        <row r="10">
          <cell r="A10" t="str">
            <v>COLONIA 5 DE MAYO PRIMERA SECCIÓN</v>
          </cell>
          <cell r="B10">
            <v>6</v>
          </cell>
          <cell r="C10">
            <v>18</v>
          </cell>
          <cell r="D10">
            <v>21</v>
          </cell>
          <cell r="E10">
            <v>48</v>
          </cell>
          <cell r="F10">
            <v>108</v>
          </cell>
        </row>
        <row r="11">
          <cell r="A11" t="str">
            <v>COLONIA 5 DE MAYO SEGUNDA SECCIÓN</v>
          </cell>
          <cell r="B11">
            <v>7</v>
          </cell>
          <cell r="C11">
            <v>21</v>
          </cell>
          <cell r="D11">
            <v>24.5</v>
          </cell>
          <cell r="E11">
            <v>56</v>
          </cell>
          <cell r="F11">
            <v>147</v>
          </cell>
        </row>
        <row r="12">
          <cell r="A12" t="str">
            <v>COLONIA 8 DE JULIO</v>
          </cell>
          <cell r="B12">
            <v>8</v>
          </cell>
          <cell r="C12">
            <v>24</v>
          </cell>
          <cell r="D12">
            <v>28</v>
          </cell>
          <cell r="E12">
            <v>64</v>
          </cell>
          <cell r="F12">
            <v>192</v>
          </cell>
        </row>
        <row r="13">
          <cell r="A13" t="str">
            <v>COLONIA AARON JOAQUIN</v>
          </cell>
          <cell r="B13">
            <v>6</v>
          </cell>
          <cell r="C13">
            <v>18</v>
          </cell>
          <cell r="D13">
            <v>21</v>
          </cell>
          <cell r="E13">
            <v>48</v>
          </cell>
          <cell r="F13">
            <v>108</v>
          </cell>
        </row>
        <row r="14">
          <cell r="A14" t="str">
            <v>COLONIA ABASTOS</v>
          </cell>
          <cell r="B14">
            <v>11</v>
          </cell>
          <cell r="C14">
            <v>33</v>
          </cell>
          <cell r="D14">
            <v>38.5</v>
          </cell>
          <cell r="E14">
            <v>88</v>
          </cell>
          <cell r="F14">
            <v>363</v>
          </cell>
        </row>
        <row r="15">
          <cell r="A15" t="str">
            <v>COLONIA ACADEMIAS</v>
          </cell>
          <cell r="B15">
            <v>8</v>
          </cell>
          <cell r="C15">
            <v>24</v>
          </cell>
          <cell r="D15">
            <v>28</v>
          </cell>
          <cell r="E15">
            <v>64</v>
          </cell>
          <cell r="F15">
            <v>192</v>
          </cell>
        </row>
        <row r="16">
          <cell r="A16" t="str">
            <v>COLONIA AGRARIA</v>
          </cell>
          <cell r="B16">
            <v>17</v>
          </cell>
          <cell r="C16">
            <v>51</v>
          </cell>
          <cell r="D16">
            <v>59.5</v>
          </cell>
          <cell r="E16">
            <v>136</v>
          </cell>
          <cell r="F16">
            <v>867</v>
          </cell>
        </row>
        <row r="17">
          <cell r="A17" t="str">
            <v>COLONIA AGUA AZUL</v>
          </cell>
          <cell r="B17">
            <v>28</v>
          </cell>
          <cell r="C17">
            <v>84</v>
          </cell>
          <cell r="D17">
            <v>98</v>
          </cell>
          <cell r="E17">
            <v>224</v>
          </cell>
          <cell r="F17">
            <v>2352</v>
          </cell>
        </row>
        <row r="18">
          <cell r="A18" t="str">
            <v>COLONIA AGUSTÍN YAÑEZ</v>
          </cell>
          <cell r="B18">
            <v>7</v>
          </cell>
          <cell r="C18">
            <v>21</v>
          </cell>
          <cell r="D18">
            <v>24.5</v>
          </cell>
          <cell r="E18">
            <v>56</v>
          </cell>
          <cell r="F18">
            <v>147</v>
          </cell>
        </row>
        <row r="19">
          <cell r="A19" t="str">
            <v>COLONIA ÁLAMO INDUSTRIAL NORTE</v>
          </cell>
          <cell r="B19">
            <v>7</v>
          </cell>
          <cell r="C19">
            <v>21</v>
          </cell>
          <cell r="D19">
            <v>24.5</v>
          </cell>
          <cell r="E19">
            <v>56</v>
          </cell>
          <cell r="F19">
            <v>147</v>
          </cell>
        </row>
        <row r="20">
          <cell r="A20" t="str">
            <v>COLONIA ÁLAMO INDUSTRIAL SUR</v>
          </cell>
          <cell r="B20">
            <v>9</v>
          </cell>
          <cell r="C20">
            <v>27</v>
          </cell>
          <cell r="D20">
            <v>31.5</v>
          </cell>
          <cell r="E20">
            <v>72</v>
          </cell>
          <cell r="F20">
            <v>243</v>
          </cell>
        </row>
        <row r="21">
          <cell r="A21" t="str">
            <v>COLONIA ALCALDE BARRANQUITAS</v>
          </cell>
          <cell r="B21">
            <v>7</v>
          </cell>
          <cell r="C21">
            <v>21</v>
          </cell>
          <cell r="D21">
            <v>24.5</v>
          </cell>
          <cell r="E21">
            <v>56</v>
          </cell>
          <cell r="F21">
            <v>147</v>
          </cell>
        </row>
        <row r="22">
          <cell r="A22" t="str">
            <v>COLONIA ALDAMA TETLÁN PRIMERA SECCIÓN</v>
          </cell>
          <cell r="B22">
            <v>7</v>
          </cell>
          <cell r="C22">
            <v>21</v>
          </cell>
          <cell r="D22">
            <v>24.5</v>
          </cell>
          <cell r="E22">
            <v>56</v>
          </cell>
          <cell r="F22">
            <v>147</v>
          </cell>
        </row>
        <row r="23">
          <cell r="A23" t="str">
            <v>COLONIA ALDAMA TETLÁN SEGUNDA SECCIÓN</v>
          </cell>
          <cell r="B23">
            <v>7</v>
          </cell>
          <cell r="C23">
            <v>21</v>
          </cell>
          <cell r="D23">
            <v>24.5</v>
          </cell>
          <cell r="E23">
            <v>56</v>
          </cell>
          <cell r="F23">
            <v>147</v>
          </cell>
        </row>
        <row r="24">
          <cell r="A24" t="str">
            <v>COLONIA ALDRETE</v>
          </cell>
          <cell r="B24">
            <v>12</v>
          </cell>
          <cell r="C24">
            <v>36</v>
          </cell>
          <cell r="D24">
            <v>42</v>
          </cell>
          <cell r="E24">
            <v>96</v>
          </cell>
          <cell r="F24">
            <v>432</v>
          </cell>
        </row>
        <row r="25">
          <cell r="A25" t="str">
            <v>COLONIA AMERICANA ORIENTE</v>
          </cell>
          <cell r="B25">
            <v>9</v>
          </cell>
          <cell r="C25">
            <v>27</v>
          </cell>
          <cell r="D25">
            <v>31.5</v>
          </cell>
          <cell r="E25">
            <v>72</v>
          </cell>
          <cell r="F25">
            <v>243</v>
          </cell>
        </row>
        <row r="26">
          <cell r="A26" t="str">
            <v>COLONIA AMERICANA PONIENTE</v>
          </cell>
          <cell r="B26">
            <v>11</v>
          </cell>
          <cell r="C26">
            <v>33</v>
          </cell>
          <cell r="D26">
            <v>38.5</v>
          </cell>
          <cell r="E26">
            <v>88</v>
          </cell>
          <cell r="F26">
            <v>363</v>
          </cell>
        </row>
        <row r="27">
          <cell r="A27" t="str">
            <v>COLONIA AMPLIACIÓN DEL SUR</v>
          </cell>
          <cell r="B27">
            <v>7</v>
          </cell>
          <cell r="C27">
            <v>21</v>
          </cell>
          <cell r="D27">
            <v>24.5</v>
          </cell>
          <cell r="E27">
            <v>56</v>
          </cell>
          <cell r="F27">
            <v>147</v>
          </cell>
        </row>
        <row r="28">
          <cell r="A28" t="str">
            <v>COLONIA AMPLIACIÓN PROVINCIA</v>
          </cell>
          <cell r="B28">
            <v>6</v>
          </cell>
          <cell r="C28">
            <v>18</v>
          </cell>
          <cell r="D28">
            <v>21</v>
          </cell>
          <cell r="E28">
            <v>48</v>
          </cell>
          <cell r="F28">
            <v>108</v>
          </cell>
        </row>
        <row r="29">
          <cell r="A29" t="str">
            <v>COLONIA AMPLIACIÓN TALPITA</v>
          </cell>
          <cell r="B29">
            <v>7</v>
          </cell>
          <cell r="C29">
            <v>21</v>
          </cell>
          <cell r="D29">
            <v>24.5</v>
          </cell>
          <cell r="E29">
            <v>56</v>
          </cell>
          <cell r="F29">
            <v>147</v>
          </cell>
        </row>
        <row r="30">
          <cell r="A30" t="str">
            <v>COLONIA ANTIGUA PENAL DE OBLATOS</v>
          </cell>
          <cell r="B30">
            <v>8</v>
          </cell>
          <cell r="C30">
            <v>24</v>
          </cell>
          <cell r="D30">
            <v>28</v>
          </cell>
          <cell r="E30">
            <v>64</v>
          </cell>
          <cell r="F30">
            <v>192</v>
          </cell>
        </row>
        <row r="31">
          <cell r="A31" t="str">
            <v>COLONIA ARANDAS</v>
          </cell>
          <cell r="B31">
            <v>6</v>
          </cell>
          <cell r="C31">
            <v>18</v>
          </cell>
          <cell r="D31">
            <v>21</v>
          </cell>
          <cell r="E31">
            <v>48</v>
          </cell>
          <cell r="F31">
            <v>108</v>
          </cell>
        </row>
        <row r="32">
          <cell r="A32" t="str">
            <v>COLONIA ARBOLEDAS DEL SUR</v>
          </cell>
          <cell r="B32">
            <v>6</v>
          </cell>
          <cell r="C32">
            <v>18</v>
          </cell>
          <cell r="D32">
            <v>21</v>
          </cell>
          <cell r="E32">
            <v>48</v>
          </cell>
          <cell r="F32">
            <v>108</v>
          </cell>
        </row>
        <row r="33">
          <cell r="A33" t="str">
            <v>COLONIA ARCOS SUR</v>
          </cell>
          <cell r="B33">
            <v>9</v>
          </cell>
          <cell r="C33">
            <v>27</v>
          </cell>
          <cell r="D33">
            <v>31.5</v>
          </cell>
          <cell r="E33">
            <v>72</v>
          </cell>
          <cell r="F33">
            <v>243</v>
          </cell>
        </row>
        <row r="34">
          <cell r="A34" t="str">
            <v>COLONIA ARCOS VALLARTA</v>
          </cell>
          <cell r="B34">
            <v>11</v>
          </cell>
          <cell r="C34">
            <v>33</v>
          </cell>
          <cell r="D34">
            <v>38.5</v>
          </cell>
          <cell r="E34">
            <v>88</v>
          </cell>
          <cell r="F34">
            <v>363</v>
          </cell>
        </row>
        <row r="35">
          <cell r="A35" t="str">
            <v>COLONIA ARCOS VALLARTA SEGUNDA SECCIÓN</v>
          </cell>
          <cell r="B35">
            <v>11</v>
          </cell>
          <cell r="C35">
            <v>33</v>
          </cell>
          <cell r="D35">
            <v>38.5</v>
          </cell>
          <cell r="E35">
            <v>88</v>
          </cell>
          <cell r="F35">
            <v>363</v>
          </cell>
        </row>
        <row r="36">
          <cell r="A36" t="str">
            <v>COLONIA ATEMAJAC</v>
          </cell>
          <cell r="B36">
            <v>7</v>
          </cell>
          <cell r="C36">
            <v>21</v>
          </cell>
          <cell r="D36">
            <v>24.5</v>
          </cell>
          <cell r="E36">
            <v>56</v>
          </cell>
          <cell r="F36">
            <v>147</v>
          </cell>
        </row>
        <row r="37">
          <cell r="A37" t="str">
            <v>COLONIA ATLAS</v>
          </cell>
          <cell r="B37">
            <v>8</v>
          </cell>
          <cell r="C37">
            <v>24</v>
          </cell>
          <cell r="D37">
            <v>28</v>
          </cell>
          <cell r="E37">
            <v>64</v>
          </cell>
          <cell r="F37">
            <v>192</v>
          </cell>
        </row>
        <row r="38">
          <cell r="A38" t="str">
            <v>COLONIA ATLAS PONIENTE</v>
          </cell>
          <cell r="B38">
            <v>8</v>
          </cell>
          <cell r="C38">
            <v>24</v>
          </cell>
          <cell r="D38">
            <v>28</v>
          </cell>
          <cell r="E38">
            <v>64</v>
          </cell>
          <cell r="F38">
            <v>192</v>
          </cell>
        </row>
        <row r="39">
          <cell r="A39" t="str">
            <v>COLONIA ATLAS SEGUNDA SECCIÓN</v>
          </cell>
          <cell r="B39">
            <v>24</v>
          </cell>
          <cell r="C39">
            <v>72</v>
          </cell>
          <cell r="D39">
            <v>84</v>
          </cell>
          <cell r="E39">
            <v>192</v>
          </cell>
          <cell r="F39">
            <v>1728</v>
          </cell>
        </row>
        <row r="40">
          <cell r="A40" t="str">
            <v>COLONIA AUTOCINEMA</v>
          </cell>
          <cell r="B40">
            <v>7</v>
          </cell>
          <cell r="C40">
            <v>21</v>
          </cell>
          <cell r="D40">
            <v>24.5</v>
          </cell>
          <cell r="E40">
            <v>56</v>
          </cell>
          <cell r="F40">
            <v>147</v>
          </cell>
        </row>
        <row r="41">
          <cell r="A41" t="str">
            <v>COLONIA AYUNTAMIENTO</v>
          </cell>
          <cell r="B41">
            <v>9</v>
          </cell>
          <cell r="C41">
            <v>27</v>
          </cell>
          <cell r="D41">
            <v>31.5</v>
          </cell>
          <cell r="E41">
            <v>72</v>
          </cell>
          <cell r="F41">
            <v>243</v>
          </cell>
        </row>
        <row r="42">
          <cell r="A42" t="str">
            <v>COLONIA BALCONES DE HUENTITÁN</v>
          </cell>
          <cell r="B42">
            <v>6</v>
          </cell>
          <cell r="C42">
            <v>18</v>
          </cell>
          <cell r="D42">
            <v>21</v>
          </cell>
          <cell r="E42">
            <v>48</v>
          </cell>
          <cell r="F42">
            <v>108</v>
          </cell>
        </row>
        <row r="43">
          <cell r="A43" t="str">
            <v>COLONIA BALCONES DE OBLATOS PRIMERA SECCIÓN</v>
          </cell>
          <cell r="B43">
            <v>6</v>
          </cell>
          <cell r="C43">
            <v>18</v>
          </cell>
          <cell r="D43">
            <v>21</v>
          </cell>
          <cell r="E43">
            <v>48</v>
          </cell>
          <cell r="F43">
            <v>108</v>
          </cell>
        </row>
        <row r="44">
          <cell r="A44" t="str">
            <v>COLONIA BALCONES DE OBLATOS SEGUNDA SECCIÓN</v>
          </cell>
          <cell r="B44">
            <v>6</v>
          </cell>
          <cell r="C44">
            <v>18</v>
          </cell>
          <cell r="D44">
            <v>21</v>
          </cell>
          <cell r="E44">
            <v>48</v>
          </cell>
          <cell r="F44">
            <v>108</v>
          </cell>
        </row>
        <row r="45">
          <cell r="A45" t="str">
            <v>COLONIA BALCONES DEL CUATRO</v>
          </cell>
          <cell r="B45">
            <v>6</v>
          </cell>
          <cell r="C45">
            <v>18</v>
          </cell>
          <cell r="D45">
            <v>21</v>
          </cell>
          <cell r="E45">
            <v>48</v>
          </cell>
          <cell r="F45">
            <v>108</v>
          </cell>
        </row>
        <row r="46">
          <cell r="A46" t="str">
            <v>COLONIA BALDIOS I</v>
          </cell>
          <cell r="B46">
            <v>10</v>
          </cell>
          <cell r="C46">
            <v>30</v>
          </cell>
          <cell r="D46">
            <v>35</v>
          </cell>
          <cell r="E46">
            <v>80</v>
          </cell>
          <cell r="F46">
            <v>300</v>
          </cell>
        </row>
        <row r="47">
          <cell r="A47" t="str">
            <v>COLONIA BALDIOS II</v>
          </cell>
          <cell r="B47">
            <v>125</v>
          </cell>
          <cell r="C47">
            <v>375</v>
          </cell>
          <cell r="D47">
            <v>437.5</v>
          </cell>
          <cell r="E47">
            <v>1000</v>
          </cell>
          <cell r="F47">
            <v>46875</v>
          </cell>
        </row>
        <row r="48">
          <cell r="A48" t="str">
            <v>COLONIA BARAJAS VILLASEÑOR</v>
          </cell>
          <cell r="B48">
            <v>6</v>
          </cell>
          <cell r="C48">
            <v>18</v>
          </cell>
          <cell r="D48">
            <v>21</v>
          </cell>
          <cell r="E48">
            <v>48</v>
          </cell>
          <cell r="F48">
            <v>108</v>
          </cell>
        </row>
        <row r="49">
          <cell r="A49" t="str">
            <v>COLONIA BARRERA</v>
          </cell>
          <cell r="B49">
            <v>11</v>
          </cell>
          <cell r="C49">
            <v>33</v>
          </cell>
          <cell r="D49">
            <v>38.5</v>
          </cell>
          <cell r="E49">
            <v>88</v>
          </cell>
          <cell r="F49">
            <v>363</v>
          </cell>
        </row>
        <row r="50">
          <cell r="A50" t="str">
            <v>COLONIA BATALLÓN DE SAN PATRICIO</v>
          </cell>
          <cell r="B50">
            <v>6</v>
          </cell>
          <cell r="C50">
            <v>18</v>
          </cell>
          <cell r="D50">
            <v>21</v>
          </cell>
          <cell r="E50">
            <v>48</v>
          </cell>
          <cell r="F50">
            <v>108</v>
          </cell>
        </row>
        <row r="51">
          <cell r="A51" t="str">
            <v>COLONIA BEATRIZ HERNANDEZ</v>
          </cell>
          <cell r="B51">
            <v>6</v>
          </cell>
          <cell r="C51">
            <v>18</v>
          </cell>
          <cell r="D51">
            <v>21</v>
          </cell>
          <cell r="E51">
            <v>48</v>
          </cell>
          <cell r="F51">
            <v>108</v>
          </cell>
        </row>
        <row r="52">
          <cell r="A52" t="str">
            <v>COLONIA BELISARIO DOMINGUEZ</v>
          </cell>
          <cell r="B52">
            <v>6</v>
          </cell>
          <cell r="C52">
            <v>18</v>
          </cell>
          <cell r="D52">
            <v>21</v>
          </cell>
          <cell r="E52">
            <v>48</v>
          </cell>
          <cell r="F52">
            <v>108</v>
          </cell>
        </row>
        <row r="53">
          <cell r="A53" t="str">
            <v>COLONIA BENITO JUAREZ</v>
          </cell>
          <cell r="B53">
            <v>6</v>
          </cell>
          <cell r="C53">
            <v>18</v>
          </cell>
          <cell r="D53">
            <v>21</v>
          </cell>
          <cell r="E53">
            <v>48</v>
          </cell>
          <cell r="F53">
            <v>108</v>
          </cell>
        </row>
        <row r="54">
          <cell r="A54" t="str">
            <v>COLONIA BETHEL</v>
          </cell>
          <cell r="B54">
            <v>7</v>
          </cell>
          <cell r="C54">
            <v>21</v>
          </cell>
          <cell r="D54">
            <v>24.5</v>
          </cell>
          <cell r="E54">
            <v>56</v>
          </cell>
          <cell r="F54">
            <v>147</v>
          </cell>
        </row>
        <row r="55">
          <cell r="A55" t="str">
            <v>COLONIA BLANCO Y CUELLAR PRIMERA SECCIÓN</v>
          </cell>
          <cell r="B55">
            <v>7</v>
          </cell>
          <cell r="C55">
            <v>21</v>
          </cell>
          <cell r="D55">
            <v>24.5</v>
          </cell>
          <cell r="E55">
            <v>56</v>
          </cell>
          <cell r="F55">
            <v>147</v>
          </cell>
        </row>
        <row r="56">
          <cell r="A56" t="str">
            <v>COLONIA BLANCO Y CUELLAR SEGUNDA SECCIÓN</v>
          </cell>
          <cell r="B56">
            <v>7</v>
          </cell>
          <cell r="C56">
            <v>21</v>
          </cell>
          <cell r="D56">
            <v>24.5</v>
          </cell>
          <cell r="E56">
            <v>56</v>
          </cell>
          <cell r="F56">
            <v>147</v>
          </cell>
        </row>
        <row r="57">
          <cell r="A57" t="str">
            <v>COLONIA BLANCO Y CUELLAR TERCERA SECCIÓN</v>
          </cell>
          <cell r="B57">
            <v>8</v>
          </cell>
          <cell r="C57">
            <v>24</v>
          </cell>
          <cell r="D57">
            <v>28</v>
          </cell>
          <cell r="E57">
            <v>64</v>
          </cell>
          <cell r="F57">
            <v>192</v>
          </cell>
        </row>
        <row r="58">
          <cell r="A58" t="str">
            <v>COLONIA BOSQUES DE LA CANTERA</v>
          </cell>
          <cell r="B58">
            <v>10</v>
          </cell>
          <cell r="C58">
            <v>30</v>
          </cell>
          <cell r="D58">
            <v>35</v>
          </cell>
          <cell r="E58">
            <v>80</v>
          </cell>
          <cell r="F58">
            <v>300</v>
          </cell>
        </row>
        <row r="59">
          <cell r="A59" t="str">
            <v>COLONIA BOSQUES DE LA VICTORIA</v>
          </cell>
          <cell r="B59">
            <v>10</v>
          </cell>
          <cell r="C59">
            <v>30</v>
          </cell>
          <cell r="D59">
            <v>35</v>
          </cell>
          <cell r="E59">
            <v>80</v>
          </cell>
          <cell r="F59">
            <v>300</v>
          </cell>
        </row>
        <row r="60">
          <cell r="A60" t="str">
            <v>COLONIA BOSQUES DEL BOULEVARD</v>
          </cell>
          <cell r="B60">
            <v>7</v>
          </cell>
          <cell r="C60">
            <v>21</v>
          </cell>
          <cell r="D60">
            <v>24.5</v>
          </cell>
          <cell r="E60">
            <v>56</v>
          </cell>
          <cell r="F60">
            <v>147</v>
          </cell>
        </row>
        <row r="61">
          <cell r="A61" t="str">
            <v>COLONIA CAMPESINA SUR</v>
          </cell>
          <cell r="B61">
            <v>6</v>
          </cell>
          <cell r="C61">
            <v>18</v>
          </cell>
          <cell r="D61">
            <v>21</v>
          </cell>
          <cell r="E61">
            <v>48</v>
          </cell>
          <cell r="F61">
            <v>108</v>
          </cell>
        </row>
        <row r="62">
          <cell r="A62" t="str">
            <v>COLONIA CAMPESINA ZONA 4</v>
          </cell>
          <cell r="B62">
            <v>7</v>
          </cell>
          <cell r="C62">
            <v>21</v>
          </cell>
          <cell r="D62">
            <v>24.5</v>
          </cell>
          <cell r="E62">
            <v>56</v>
          </cell>
          <cell r="F62">
            <v>147</v>
          </cell>
        </row>
        <row r="63">
          <cell r="A63" t="str">
            <v>COLONIA CAMPO DE POLO CHAPALITA</v>
          </cell>
          <cell r="B63">
            <v>10</v>
          </cell>
          <cell r="C63">
            <v>30</v>
          </cell>
          <cell r="D63">
            <v>35</v>
          </cell>
          <cell r="E63">
            <v>80</v>
          </cell>
          <cell r="F63">
            <v>300</v>
          </cell>
        </row>
        <row r="64">
          <cell r="A64" t="str">
            <v>COLONIA CANTARRANAS</v>
          </cell>
          <cell r="B64">
            <v>7</v>
          </cell>
          <cell r="C64">
            <v>21</v>
          </cell>
          <cell r="D64">
            <v>24.5</v>
          </cell>
          <cell r="E64">
            <v>56</v>
          </cell>
          <cell r="F64">
            <v>147</v>
          </cell>
        </row>
        <row r="65">
          <cell r="A65" t="str">
            <v>COLONIA CAPILLA DE JESÚS</v>
          </cell>
          <cell r="B65">
            <v>8</v>
          </cell>
          <cell r="C65">
            <v>24</v>
          </cell>
          <cell r="D65">
            <v>28</v>
          </cell>
          <cell r="E65">
            <v>64</v>
          </cell>
          <cell r="F65">
            <v>192</v>
          </cell>
        </row>
        <row r="66">
          <cell r="A66" t="str">
            <v>COLONIA CENTRO</v>
          </cell>
          <cell r="B66">
            <v>10</v>
          </cell>
          <cell r="C66">
            <v>30</v>
          </cell>
          <cell r="D66">
            <v>35</v>
          </cell>
          <cell r="E66">
            <v>80</v>
          </cell>
          <cell r="F66">
            <v>300</v>
          </cell>
        </row>
        <row r="67">
          <cell r="A67" t="str">
            <v>COLONIA CHAPALITA</v>
          </cell>
          <cell r="B67">
            <v>10</v>
          </cell>
          <cell r="C67">
            <v>30</v>
          </cell>
          <cell r="D67">
            <v>35</v>
          </cell>
          <cell r="E67">
            <v>80</v>
          </cell>
          <cell r="F67">
            <v>300</v>
          </cell>
        </row>
        <row r="68">
          <cell r="A68" t="str">
            <v>COLONIA CHAPULTEPEC COUNTRY</v>
          </cell>
          <cell r="B68">
            <v>10</v>
          </cell>
          <cell r="C68">
            <v>30</v>
          </cell>
          <cell r="D68">
            <v>35</v>
          </cell>
          <cell r="E68">
            <v>80</v>
          </cell>
          <cell r="F68">
            <v>300</v>
          </cell>
        </row>
        <row r="69">
          <cell r="A69" t="str">
            <v>COLONIA CIRCUNVALACIÓN BELISARIO</v>
          </cell>
          <cell r="B69">
            <v>6</v>
          </cell>
          <cell r="C69">
            <v>18</v>
          </cell>
          <cell r="D69">
            <v>21</v>
          </cell>
          <cell r="E69">
            <v>48</v>
          </cell>
          <cell r="F69">
            <v>108</v>
          </cell>
        </row>
        <row r="70">
          <cell r="A70" t="str">
            <v>COLONIA CIRCUNVALACIÓN GUEVARA</v>
          </cell>
          <cell r="B70">
            <v>10</v>
          </cell>
          <cell r="C70">
            <v>30</v>
          </cell>
          <cell r="D70">
            <v>35</v>
          </cell>
          <cell r="E70">
            <v>80</v>
          </cell>
          <cell r="F70">
            <v>300</v>
          </cell>
        </row>
        <row r="71">
          <cell r="A71" t="str">
            <v>COLONIA CIRCUNVALACIÓN METRO</v>
          </cell>
          <cell r="B71">
            <v>7</v>
          </cell>
          <cell r="C71">
            <v>21</v>
          </cell>
          <cell r="D71">
            <v>24.5</v>
          </cell>
          <cell r="E71">
            <v>56</v>
          </cell>
          <cell r="F71">
            <v>147</v>
          </cell>
        </row>
        <row r="72">
          <cell r="A72" t="str">
            <v>COLONIA CIRCUNVALACIÓN OBLATOS</v>
          </cell>
          <cell r="B72">
            <v>6</v>
          </cell>
          <cell r="C72">
            <v>18</v>
          </cell>
          <cell r="D72">
            <v>21</v>
          </cell>
          <cell r="E72">
            <v>48</v>
          </cell>
          <cell r="F72">
            <v>108</v>
          </cell>
        </row>
        <row r="73">
          <cell r="A73" t="str">
            <v>COLONIA CIRCUNVALACIÓN OBLATOS ZONA 4</v>
          </cell>
          <cell r="B73">
            <v>6</v>
          </cell>
          <cell r="C73">
            <v>18</v>
          </cell>
          <cell r="D73">
            <v>21</v>
          </cell>
          <cell r="E73">
            <v>48</v>
          </cell>
          <cell r="F73">
            <v>108</v>
          </cell>
        </row>
        <row r="74">
          <cell r="A74" t="str">
            <v>COLONIA CIRCUNVALACIÓN SARCOFAGO</v>
          </cell>
          <cell r="B74">
            <v>11</v>
          </cell>
          <cell r="C74">
            <v>33</v>
          </cell>
          <cell r="D74">
            <v>38.5</v>
          </cell>
          <cell r="E74">
            <v>88</v>
          </cell>
          <cell r="F74">
            <v>363</v>
          </cell>
        </row>
        <row r="75">
          <cell r="A75" t="str">
            <v>COLONIA CIRCUNVALACIÓN VALLARTA</v>
          </cell>
          <cell r="B75">
            <v>10</v>
          </cell>
          <cell r="C75">
            <v>30</v>
          </cell>
          <cell r="D75">
            <v>35</v>
          </cell>
          <cell r="E75">
            <v>80</v>
          </cell>
          <cell r="F75">
            <v>300</v>
          </cell>
        </row>
        <row r="76">
          <cell r="A76" t="str">
            <v>COLONIA CLEMENTE OROZCO</v>
          </cell>
          <cell r="B76">
            <v>6</v>
          </cell>
          <cell r="C76">
            <v>18</v>
          </cell>
          <cell r="D76">
            <v>21</v>
          </cell>
          <cell r="E76">
            <v>48</v>
          </cell>
          <cell r="F76">
            <v>108</v>
          </cell>
        </row>
        <row r="77">
          <cell r="A77" t="str">
            <v>COLONIA COLINAS DE HUENTITÁN</v>
          </cell>
          <cell r="B77">
            <v>7</v>
          </cell>
          <cell r="C77">
            <v>21</v>
          </cell>
          <cell r="D77">
            <v>24.5</v>
          </cell>
          <cell r="E77">
            <v>56</v>
          </cell>
          <cell r="F77">
            <v>147</v>
          </cell>
        </row>
        <row r="78">
          <cell r="A78" t="str">
            <v>COLONIA COLINAS DE LA NORMAL</v>
          </cell>
          <cell r="B78">
            <v>8</v>
          </cell>
          <cell r="C78">
            <v>24</v>
          </cell>
          <cell r="D78">
            <v>28</v>
          </cell>
          <cell r="E78">
            <v>64</v>
          </cell>
          <cell r="F78">
            <v>192</v>
          </cell>
        </row>
        <row r="79">
          <cell r="A79" t="str">
            <v>COLONIA COLINAS DE SAN JAVIER</v>
          </cell>
          <cell r="B79">
            <v>17</v>
          </cell>
          <cell r="C79">
            <v>51</v>
          </cell>
          <cell r="D79">
            <v>59.5</v>
          </cell>
          <cell r="E79">
            <v>136</v>
          </cell>
          <cell r="F79">
            <v>867</v>
          </cell>
        </row>
        <row r="80">
          <cell r="A80" t="str">
            <v>COLONIA COLOMOS INDEPENDENCIA</v>
          </cell>
          <cell r="B80">
            <v>17</v>
          </cell>
          <cell r="C80">
            <v>51</v>
          </cell>
          <cell r="D80">
            <v>59.5</v>
          </cell>
          <cell r="E80">
            <v>136</v>
          </cell>
          <cell r="F80">
            <v>867</v>
          </cell>
        </row>
        <row r="81">
          <cell r="A81" t="str">
            <v>COLONIA COLOMOS PROVIDENCIA</v>
          </cell>
          <cell r="B81">
            <v>15</v>
          </cell>
          <cell r="C81">
            <v>45</v>
          </cell>
          <cell r="D81">
            <v>52.5</v>
          </cell>
          <cell r="E81">
            <v>120</v>
          </cell>
          <cell r="F81">
            <v>675</v>
          </cell>
        </row>
        <row r="82">
          <cell r="A82" t="str">
            <v>COLONIA COLON</v>
          </cell>
          <cell r="B82">
            <v>7</v>
          </cell>
          <cell r="C82">
            <v>21</v>
          </cell>
          <cell r="D82">
            <v>24.5</v>
          </cell>
          <cell r="E82">
            <v>56</v>
          </cell>
          <cell r="F82">
            <v>147</v>
          </cell>
        </row>
        <row r="83">
          <cell r="A83" t="str">
            <v>COLONIA COLON INDUSTRIAL</v>
          </cell>
          <cell r="B83">
            <v>7</v>
          </cell>
          <cell r="C83">
            <v>21</v>
          </cell>
          <cell r="D83">
            <v>24.5</v>
          </cell>
          <cell r="E83">
            <v>56</v>
          </cell>
          <cell r="F83">
            <v>147</v>
          </cell>
        </row>
        <row r="84">
          <cell r="A84" t="str">
            <v>COLONIA COLONIAL INDEPENDENCIA</v>
          </cell>
          <cell r="B84">
            <v>13</v>
          </cell>
          <cell r="C84">
            <v>39</v>
          </cell>
          <cell r="D84">
            <v>45.5</v>
          </cell>
          <cell r="E84">
            <v>104</v>
          </cell>
          <cell r="F84">
            <v>507</v>
          </cell>
        </row>
        <row r="85">
          <cell r="A85" t="str">
            <v>COLONIA COUNTRY CLUB</v>
          </cell>
          <cell r="B85">
            <v>14</v>
          </cell>
          <cell r="C85">
            <v>42</v>
          </cell>
          <cell r="D85">
            <v>49</v>
          </cell>
          <cell r="E85">
            <v>112</v>
          </cell>
          <cell r="F85">
            <v>588</v>
          </cell>
        </row>
        <row r="86">
          <cell r="A86" t="str">
            <v>COLONIA COUNTRY PLAZA</v>
          </cell>
          <cell r="B86">
            <v>32</v>
          </cell>
          <cell r="C86">
            <v>96</v>
          </cell>
          <cell r="D86">
            <v>112</v>
          </cell>
          <cell r="E86">
            <v>256</v>
          </cell>
          <cell r="F86">
            <v>3072</v>
          </cell>
        </row>
        <row r="87">
          <cell r="A87" t="str">
            <v>COLONIA CUAUHTEMOC INFONAVIT</v>
          </cell>
          <cell r="B87">
            <v>6</v>
          </cell>
          <cell r="C87">
            <v>18</v>
          </cell>
          <cell r="D87">
            <v>21</v>
          </cell>
          <cell r="E87">
            <v>48</v>
          </cell>
          <cell r="F87">
            <v>108</v>
          </cell>
        </row>
        <row r="88">
          <cell r="A88" t="str">
            <v>COLONIA CUAUHTEMOC POPULAR</v>
          </cell>
          <cell r="B88">
            <v>7</v>
          </cell>
          <cell r="C88">
            <v>21</v>
          </cell>
          <cell r="D88">
            <v>24.5</v>
          </cell>
          <cell r="E88">
            <v>56</v>
          </cell>
          <cell r="F88">
            <v>147</v>
          </cell>
        </row>
        <row r="89">
          <cell r="A89" t="str">
            <v>COLONIA DEL FRESNO PRIMERA SECCIÓN</v>
          </cell>
          <cell r="B89">
            <v>8</v>
          </cell>
          <cell r="C89">
            <v>24</v>
          </cell>
          <cell r="D89">
            <v>28</v>
          </cell>
          <cell r="E89">
            <v>64</v>
          </cell>
          <cell r="F89">
            <v>192</v>
          </cell>
        </row>
        <row r="90">
          <cell r="A90" t="str">
            <v>COLONIA DEL FRESNO SEGUNDA SECCIÓN</v>
          </cell>
          <cell r="B90">
            <v>8</v>
          </cell>
          <cell r="C90">
            <v>24</v>
          </cell>
          <cell r="D90">
            <v>28</v>
          </cell>
          <cell r="E90">
            <v>64</v>
          </cell>
          <cell r="F90">
            <v>192</v>
          </cell>
        </row>
        <row r="91">
          <cell r="A91" t="str">
            <v>COLONIA DEL SUR</v>
          </cell>
          <cell r="B91">
            <v>7</v>
          </cell>
          <cell r="C91">
            <v>21</v>
          </cell>
          <cell r="D91">
            <v>24.5</v>
          </cell>
          <cell r="E91">
            <v>56</v>
          </cell>
          <cell r="F91">
            <v>147</v>
          </cell>
        </row>
        <row r="92">
          <cell r="A92" t="str">
            <v>COLONIA DIVISION DEL NORTE</v>
          </cell>
          <cell r="B92">
            <v>7</v>
          </cell>
          <cell r="C92">
            <v>21</v>
          </cell>
          <cell r="D92">
            <v>24.5</v>
          </cell>
          <cell r="E92">
            <v>56</v>
          </cell>
          <cell r="F92">
            <v>147</v>
          </cell>
        </row>
        <row r="93">
          <cell r="A93" t="str">
            <v>COLONIA DR ATL</v>
          </cell>
          <cell r="B93">
            <v>7</v>
          </cell>
          <cell r="C93">
            <v>21</v>
          </cell>
          <cell r="D93">
            <v>24.5</v>
          </cell>
          <cell r="E93">
            <v>56</v>
          </cell>
          <cell r="F93">
            <v>147</v>
          </cell>
        </row>
        <row r="94">
          <cell r="A94" t="str">
            <v>COLONIA ECHEVERRIA PRIMERA SECCIÓN</v>
          </cell>
          <cell r="B94">
            <v>7</v>
          </cell>
          <cell r="C94">
            <v>21</v>
          </cell>
          <cell r="D94">
            <v>24.5</v>
          </cell>
          <cell r="E94">
            <v>56</v>
          </cell>
          <cell r="F94">
            <v>147</v>
          </cell>
        </row>
        <row r="95">
          <cell r="A95" t="str">
            <v>COLONIA ECHEVERRIA SEGUNDA SECCIÓN</v>
          </cell>
          <cell r="B95">
            <v>7</v>
          </cell>
          <cell r="C95">
            <v>21</v>
          </cell>
          <cell r="D95">
            <v>24.5</v>
          </cell>
          <cell r="E95">
            <v>56</v>
          </cell>
          <cell r="F95">
            <v>147</v>
          </cell>
        </row>
        <row r="96">
          <cell r="A96" t="str">
            <v>COLONIA ECHEVERRIA TERCERA SECCIÓN</v>
          </cell>
          <cell r="B96">
            <v>7</v>
          </cell>
          <cell r="C96">
            <v>21</v>
          </cell>
          <cell r="D96">
            <v>24.5</v>
          </cell>
          <cell r="E96">
            <v>56</v>
          </cell>
          <cell r="F96">
            <v>147</v>
          </cell>
        </row>
        <row r="97">
          <cell r="A97" t="str">
            <v>COLONIA EL BARRO</v>
          </cell>
          <cell r="B97">
            <v>7</v>
          </cell>
          <cell r="C97">
            <v>21</v>
          </cell>
          <cell r="D97">
            <v>24.5</v>
          </cell>
          <cell r="E97">
            <v>56</v>
          </cell>
          <cell r="F97">
            <v>147</v>
          </cell>
        </row>
        <row r="98">
          <cell r="A98" t="str">
            <v>COLONIA EL CARMEN</v>
          </cell>
          <cell r="B98">
            <v>7</v>
          </cell>
          <cell r="C98">
            <v>21</v>
          </cell>
          <cell r="D98">
            <v>24.5</v>
          </cell>
          <cell r="E98">
            <v>56</v>
          </cell>
          <cell r="F98">
            <v>147</v>
          </cell>
        </row>
        <row r="99">
          <cell r="A99" t="str">
            <v>COLONIA EL DEAN</v>
          </cell>
          <cell r="B99">
            <v>8</v>
          </cell>
          <cell r="C99">
            <v>24</v>
          </cell>
          <cell r="D99">
            <v>28</v>
          </cell>
          <cell r="E99">
            <v>64</v>
          </cell>
          <cell r="F99">
            <v>192</v>
          </cell>
        </row>
        <row r="100">
          <cell r="A100" t="str">
            <v>COLONIA EL HORMIGUERO</v>
          </cell>
          <cell r="B100">
            <v>7</v>
          </cell>
          <cell r="C100">
            <v>21</v>
          </cell>
          <cell r="D100">
            <v>24.5</v>
          </cell>
          <cell r="E100">
            <v>56</v>
          </cell>
          <cell r="F100">
            <v>147</v>
          </cell>
        </row>
        <row r="101">
          <cell r="A101" t="str">
            <v>COLONIA EL MANANTIAL</v>
          </cell>
          <cell r="B101">
            <v>7</v>
          </cell>
          <cell r="C101">
            <v>21</v>
          </cell>
          <cell r="D101">
            <v>24.5</v>
          </cell>
          <cell r="E101">
            <v>56</v>
          </cell>
          <cell r="F101">
            <v>147</v>
          </cell>
        </row>
        <row r="102">
          <cell r="A102" t="str">
            <v>COLONIA EL MIRADOR</v>
          </cell>
          <cell r="B102">
            <v>8</v>
          </cell>
          <cell r="C102">
            <v>24</v>
          </cell>
          <cell r="D102">
            <v>28</v>
          </cell>
          <cell r="E102">
            <v>64</v>
          </cell>
          <cell r="F102">
            <v>192</v>
          </cell>
        </row>
        <row r="103">
          <cell r="A103" t="str">
            <v>COLONIA EL PARAISO</v>
          </cell>
          <cell r="B103">
            <v>7</v>
          </cell>
          <cell r="C103">
            <v>21</v>
          </cell>
          <cell r="D103">
            <v>24.5</v>
          </cell>
          <cell r="E103">
            <v>56</v>
          </cell>
          <cell r="F103">
            <v>147</v>
          </cell>
        </row>
        <row r="104">
          <cell r="A104" t="str">
            <v>COLONIA EL PARIAN</v>
          </cell>
          <cell r="B104">
            <v>11</v>
          </cell>
          <cell r="C104">
            <v>33</v>
          </cell>
          <cell r="D104">
            <v>38.5</v>
          </cell>
          <cell r="E104">
            <v>88</v>
          </cell>
          <cell r="F104">
            <v>363</v>
          </cell>
        </row>
        <row r="105">
          <cell r="A105" t="str">
            <v>COLONIA EL PORVENIR</v>
          </cell>
          <cell r="B105">
            <v>6</v>
          </cell>
          <cell r="C105">
            <v>18</v>
          </cell>
          <cell r="D105">
            <v>21</v>
          </cell>
          <cell r="E105">
            <v>48</v>
          </cell>
          <cell r="F105">
            <v>108</v>
          </cell>
        </row>
        <row r="106">
          <cell r="A106" t="str">
            <v>COLONIA EL PORVENIR ORIENTE</v>
          </cell>
          <cell r="B106">
            <v>6</v>
          </cell>
          <cell r="C106">
            <v>18</v>
          </cell>
          <cell r="D106">
            <v>21</v>
          </cell>
          <cell r="E106">
            <v>48</v>
          </cell>
          <cell r="F106">
            <v>108</v>
          </cell>
        </row>
        <row r="107">
          <cell r="A107" t="str">
            <v>COLONIA EL PORVENIR ZONA 6</v>
          </cell>
          <cell r="B107">
            <v>7</v>
          </cell>
          <cell r="C107">
            <v>21</v>
          </cell>
          <cell r="D107">
            <v>24.5</v>
          </cell>
          <cell r="E107">
            <v>56</v>
          </cell>
          <cell r="F107">
            <v>147</v>
          </cell>
        </row>
        <row r="108">
          <cell r="A108" t="str">
            <v>COLONIA EL REAL</v>
          </cell>
          <cell r="B108">
            <v>8</v>
          </cell>
          <cell r="C108">
            <v>24</v>
          </cell>
          <cell r="D108">
            <v>28</v>
          </cell>
          <cell r="E108">
            <v>64</v>
          </cell>
          <cell r="F108">
            <v>192</v>
          </cell>
        </row>
        <row r="109">
          <cell r="A109" t="str">
            <v>COLONIA EL RETIRO</v>
          </cell>
          <cell r="B109">
            <v>8</v>
          </cell>
          <cell r="C109">
            <v>24</v>
          </cell>
          <cell r="D109">
            <v>28</v>
          </cell>
          <cell r="E109">
            <v>64</v>
          </cell>
          <cell r="F109">
            <v>192</v>
          </cell>
        </row>
        <row r="110">
          <cell r="A110" t="str">
            <v>COLONIA EL ROCIO</v>
          </cell>
          <cell r="B110">
            <v>7</v>
          </cell>
          <cell r="C110">
            <v>21</v>
          </cell>
          <cell r="D110">
            <v>24.5</v>
          </cell>
          <cell r="E110">
            <v>56</v>
          </cell>
          <cell r="F110">
            <v>147</v>
          </cell>
        </row>
        <row r="111">
          <cell r="A111" t="str">
            <v>COLONIA EL ROSARIO</v>
          </cell>
          <cell r="B111">
            <v>8</v>
          </cell>
          <cell r="C111">
            <v>24</v>
          </cell>
          <cell r="D111">
            <v>28</v>
          </cell>
          <cell r="E111">
            <v>64</v>
          </cell>
          <cell r="F111">
            <v>192</v>
          </cell>
        </row>
        <row r="112">
          <cell r="A112" t="str">
            <v>COLONIA EL SANTUARIO</v>
          </cell>
          <cell r="B112">
            <v>9</v>
          </cell>
          <cell r="C112">
            <v>27</v>
          </cell>
          <cell r="D112">
            <v>31.5</v>
          </cell>
          <cell r="E112">
            <v>72</v>
          </cell>
          <cell r="F112">
            <v>243</v>
          </cell>
        </row>
        <row r="113">
          <cell r="A113" t="str">
            <v>COLONIA EL ZALATE</v>
          </cell>
          <cell r="B113">
            <v>5</v>
          </cell>
          <cell r="C113">
            <v>15</v>
          </cell>
          <cell r="D113">
            <v>17.5</v>
          </cell>
          <cell r="E113">
            <v>40</v>
          </cell>
          <cell r="F113">
            <v>75</v>
          </cell>
        </row>
        <row r="114">
          <cell r="A114" t="str">
            <v>COLONIA ELECTRICISTAS</v>
          </cell>
          <cell r="B114">
            <v>8</v>
          </cell>
          <cell r="C114">
            <v>24</v>
          </cell>
          <cell r="D114">
            <v>28</v>
          </cell>
          <cell r="E114">
            <v>64</v>
          </cell>
          <cell r="F114">
            <v>192</v>
          </cell>
        </row>
        <row r="115">
          <cell r="A115" t="str">
            <v>COLONIA EMILIANO ZAPATA</v>
          </cell>
          <cell r="B115">
            <v>7</v>
          </cell>
          <cell r="C115">
            <v>21</v>
          </cell>
          <cell r="D115">
            <v>24.5</v>
          </cell>
          <cell r="E115">
            <v>56</v>
          </cell>
          <cell r="F115">
            <v>147</v>
          </cell>
        </row>
        <row r="116">
          <cell r="A116" t="str">
            <v>COLONIA ESTADIO</v>
          </cell>
          <cell r="B116">
            <v>7</v>
          </cell>
          <cell r="C116">
            <v>21</v>
          </cell>
          <cell r="D116">
            <v>24.5</v>
          </cell>
          <cell r="E116">
            <v>56</v>
          </cell>
          <cell r="F116">
            <v>147</v>
          </cell>
        </row>
        <row r="117">
          <cell r="A117" t="str">
            <v>COLONIA ESTADIO PONIENTE</v>
          </cell>
          <cell r="B117">
            <v>6</v>
          </cell>
          <cell r="C117">
            <v>18</v>
          </cell>
          <cell r="D117">
            <v>21</v>
          </cell>
          <cell r="E117">
            <v>48</v>
          </cell>
          <cell r="F117">
            <v>108</v>
          </cell>
        </row>
        <row r="118">
          <cell r="A118" t="str">
            <v>COLONIA ESTEBAN ALATORRE</v>
          </cell>
          <cell r="B118">
            <v>6</v>
          </cell>
          <cell r="C118">
            <v>18</v>
          </cell>
          <cell r="D118">
            <v>21</v>
          </cell>
          <cell r="E118">
            <v>48</v>
          </cell>
          <cell r="F118">
            <v>108</v>
          </cell>
        </row>
        <row r="119">
          <cell r="A119" t="str">
            <v>COLONIA ESTEBAN ALATORRE ZONA 6</v>
          </cell>
          <cell r="B119">
            <v>7</v>
          </cell>
          <cell r="C119">
            <v>21</v>
          </cell>
          <cell r="D119">
            <v>24.5</v>
          </cell>
          <cell r="E119">
            <v>56</v>
          </cell>
          <cell r="F119">
            <v>147</v>
          </cell>
        </row>
        <row r="120">
          <cell r="A120" t="str">
            <v>COLONIA EX HACIENDA DE OBLATOS</v>
          </cell>
          <cell r="B120">
            <v>5</v>
          </cell>
          <cell r="C120">
            <v>15</v>
          </cell>
          <cell r="D120">
            <v>17.5</v>
          </cell>
          <cell r="E120">
            <v>40</v>
          </cell>
          <cell r="F120">
            <v>75</v>
          </cell>
        </row>
        <row r="121">
          <cell r="A121" t="str">
            <v>COLONIA FABRICA DE ATEMAJAC</v>
          </cell>
          <cell r="B121">
            <v>5</v>
          </cell>
          <cell r="C121">
            <v>15</v>
          </cell>
          <cell r="D121">
            <v>17.5</v>
          </cell>
          <cell r="E121">
            <v>40</v>
          </cell>
          <cell r="F121">
            <v>75</v>
          </cell>
        </row>
        <row r="122">
          <cell r="A122" t="str">
            <v>COLONIA FEDERALISMO</v>
          </cell>
          <cell r="B122">
            <v>7</v>
          </cell>
          <cell r="C122">
            <v>21</v>
          </cell>
          <cell r="D122">
            <v>24.5</v>
          </cell>
          <cell r="E122">
            <v>56</v>
          </cell>
          <cell r="F122">
            <v>147</v>
          </cell>
        </row>
        <row r="123">
          <cell r="A123" t="str">
            <v>COLONIA FERROCARRIL</v>
          </cell>
          <cell r="B123">
            <v>8</v>
          </cell>
          <cell r="C123">
            <v>24</v>
          </cell>
          <cell r="D123">
            <v>28</v>
          </cell>
          <cell r="E123">
            <v>64</v>
          </cell>
          <cell r="F123">
            <v>192</v>
          </cell>
        </row>
        <row r="124">
          <cell r="A124" t="str">
            <v>COLONIA FIDEL VELAZQUEZ</v>
          </cell>
          <cell r="B124">
            <v>5</v>
          </cell>
          <cell r="C124">
            <v>15</v>
          </cell>
          <cell r="D124">
            <v>17.5</v>
          </cell>
          <cell r="E124">
            <v>40</v>
          </cell>
          <cell r="F124">
            <v>75</v>
          </cell>
        </row>
        <row r="125">
          <cell r="A125" t="str">
            <v>COLONIA FLORES MAGON</v>
          </cell>
          <cell r="B125">
            <v>6</v>
          </cell>
          <cell r="C125">
            <v>18</v>
          </cell>
          <cell r="D125">
            <v>21</v>
          </cell>
          <cell r="E125">
            <v>48</v>
          </cell>
          <cell r="F125">
            <v>108</v>
          </cell>
        </row>
        <row r="126">
          <cell r="A126" t="str">
            <v>COLONIA FOVISSSTE INDEPENDENCIA</v>
          </cell>
          <cell r="B126">
            <v>7</v>
          </cell>
          <cell r="C126">
            <v>21</v>
          </cell>
          <cell r="D126">
            <v>24.5</v>
          </cell>
          <cell r="E126">
            <v>56</v>
          </cell>
          <cell r="F126">
            <v>147</v>
          </cell>
        </row>
        <row r="127">
          <cell r="A127" t="str">
            <v>COLONIA FRANCISCO VILLA</v>
          </cell>
          <cell r="B127">
            <v>7</v>
          </cell>
          <cell r="C127">
            <v>21</v>
          </cell>
          <cell r="D127">
            <v>24.5</v>
          </cell>
          <cell r="E127">
            <v>56</v>
          </cell>
          <cell r="F127">
            <v>147</v>
          </cell>
        </row>
        <row r="128">
          <cell r="A128" t="str">
            <v>COLONIA GENERAL REAL</v>
          </cell>
          <cell r="B128">
            <v>8</v>
          </cell>
          <cell r="C128">
            <v>24</v>
          </cell>
          <cell r="D128">
            <v>28</v>
          </cell>
          <cell r="E128">
            <v>64</v>
          </cell>
          <cell r="F128">
            <v>192</v>
          </cell>
        </row>
        <row r="129">
          <cell r="A129" t="str">
            <v>COLONIA GOMEZ FARIAS</v>
          </cell>
          <cell r="B129">
            <v>7</v>
          </cell>
          <cell r="C129">
            <v>21</v>
          </cell>
          <cell r="D129">
            <v>24.5</v>
          </cell>
          <cell r="E129">
            <v>56</v>
          </cell>
          <cell r="F129">
            <v>147</v>
          </cell>
        </row>
        <row r="130">
          <cell r="A130" t="str">
            <v>COLONIA GONZALEZ GALLO</v>
          </cell>
          <cell r="B130">
            <v>6</v>
          </cell>
          <cell r="C130">
            <v>18</v>
          </cell>
          <cell r="D130">
            <v>21</v>
          </cell>
          <cell r="E130">
            <v>48</v>
          </cell>
          <cell r="F130">
            <v>108</v>
          </cell>
        </row>
        <row r="131">
          <cell r="A131" t="str">
            <v>COLONIA GUADALAJARA ORIENTE</v>
          </cell>
          <cell r="B131">
            <v>6</v>
          </cell>
          <cell r="C131">
            <v>18</v>
          </cell>
          <cell r="D131">
            <v>21</v>
          </cell>
          <cell r="E131">
            <v>48</v>
          </cell>
          <cell r="F131">
            <v>108</v>
          </cell>
        </row>
        <row r="132">
          <cell r="A132" t="str">
            <v>COLONIA GUADALUPANA NORTE</v>
          </cell>
          <cell r="B132">
            <v>6</v>
          </cell>
          <cell r="C132">
            <v>18</v>
          </cell>
          <cell r="D132">
            <v>21</v>
          </cell>
          <cell r="E132">
            <v>48</v>
          </cell>
          <cell r="F132">
            <v>108</v>
          </cell>
        </row>
        <row r="133">
          <cell r="A133" t="str">
            <v>COLONIA GUADALUPANA SUR</v>
          </cell>
          <cell r="B133">
            <v>7</v>
          </cell>
          <cell r="C133">
            <v>21</v>
          </cell>
          <cell r="D133">
            <v>24.5</v>
          </cell>
          <cell r="E133">
            <v>56</v>
          </cell>
          <cell r="F133">
            <v>147</v>
          </cell>
        </row>
        <row r="134">
          <cell r="A134" t="str">
            <v>COLONIA HELIODORO HERNANDEZ PRIMERA SECCIÓN</v>
          </cell>
          <cell r="B134">
            <v>7</v>
          </cell>
          <cell r="C134">
            <v>21</v>
          </cell>
          <cell r="D134">
            <v>24.5</v>
          </cell>
          <cell r="E134">
            <v>56</v>
          </cell>
          <cell r="F134">
            <v>147</v>
          </cell>
        </row>
        <row r="135">
          <cell r="A135" t="str">
            <v>COLONIA HELIODORO HERNANDEZ SEGUNDA SECCIÓN</v>
          </cell>
          <cell r="B135">
            <v>7</v>
          </cell>
          <cell r="C135">
            <v>21</v>
          </cell>
          <cell r="D135">
            <v>24.5</v>
          </cell>
          <cell r="E135">
            <v>56</v>
          </cell>
          <cell r="F135">
            <v>147</v>
          </cell>
        </row>
        <row r="136">
          <cell r="A136" t="str">
            <v>COLONIA HERMOSA PROVINCIA</v>
          </cell>
          <cell r="B136">
            <v>7</v>
          </cell>
          <cell r="C136">
            <v>21</v>
          </cell>
          <cell r="D136">
            <v>24.5</v>
          </cell>
          <cell r="E136">
            <v>56</v>
          </cell>
          <cell r="F136">
            <v>147</v>
          </cell>
        </row>
        <row r="137">
          <cell r="A137" t="str">
            <v>COLONIA HIGUERILLAS</v>
          </cell>
          <cell r="B137">
            <v>7</v>
          </cell>
          <cell r="C137">
            <v>21</v>
          </cell>
          <cell r="D137">
            <v>24.5</v>
          </cell>
          <cell r="E137">
            <v>56</v>
          </cell>
          <cell r="F137">
            <v>147</v>
          </cell>
        </row>
        <row r="138">
          <cell r="A138" t="str">
            <v>COLONIA HIPICO TAPATIO</v>
          </cell>
          <cell r="B138">
            <v>9</v>
          </cell>
          <cell r="C138">
            <v>27</v>
          </cell>
          <cell r="D138">
            <v>31.5</v>
          </cell>
          <cell r="E138">
            <v>72</v>
          </cell>
          <cell r="F138">
            <v>243</v>
          </cell>
        </row>
        <row r="139">
          <cell r="A139" t="str">
            <v>COLONIA HUENTITÁN EL ALTO ZONA 3</v>
          </cell>
          <cell r="B139">
            <v>13</v>
          </cell>
          <cell r="C139">
            <v>39</v>
          </cell>
          <cell r="D139">
            <v>45.5</v>
          </cell>
          <cell r="E139">
            <v>104</v>
          </cell>
          <cell r="F139">
            <v>507</v>
          </cell>
        </row>
        <row r="140">
          <cell r="A140" t="str">
            <v>COLONIA HUENTITÁN EL ALTO ZONA 4</v>
          </cell>
          <cell r="B140">
            <v>12</v>
          </cell>
          <cell r="C140">
            <v>36</v>
          </cell>
          <cell r="D140">
            <v>42</v>
          </cell>
          <cell r="E140">
            <v>96</v>
          </cell>
          <cell r="F140">
            <v>432</v>
          </cell>
        </row>
        <row r="141">
          <cell r="A141" t="str">
            <v>COLONIA HUENTITÁN EL BAJO PRIMERA SECCIÓN</v>
          </cell>
          <cell r="B141">
            <v>9</v>
          </cell>
          <cell r="C141">
            <v>27</v>
          </cell>
          <cell r="D141">
            <v>31.5</v>
          </cell>
          <cell r="E141">
            <v>72</v>
          </cell>
          <cell r="F141">
            <v>243</v>
          </cell>
        </row>
        <row r="142">
          <cell r="A142" t="str">
            <v>COLONIA HUENTITÁN EL BAJO SEGUNDA SECCIÓN</v>
          </cell>
          <cell r="B142">
            <v>9</v>
          </cell>
          <cell r="C142">
            <v>27</v>
          </cell>
          <cell r="D142">
            <v>31.5</v>
          </cell>
          <cell r="E142">
            <v>72</v>
          </cell>
          <cell r="F142">
            <v>243</v>
          </cell>
        </row>
        <row r="143">
          <cell r="A143" t="str">
            <v>COLONIA INDEPENDENCIA</v>
          </cell>
          <cell r="B143">
            <v>8</v>
          </cell>
          <cell r="C143">
            <v>24</v>
          </cell>
          <cell r="D143">
            <v>28</v>
          </cell>
          <cell r="E143">
            <v>64</v>
          </cell>
          <cell r="F143">
            <v>192</v>
          </cell>
        </row>
        <row r="144">
          <cell r="A144" t="str">
            <v>COLONIA INDEPENDENCIA ORIENTE</v>
          </cell>
          <cell r="B144">
            <v>8</v>
          </cell>
          <cell r="C144">
            <v>24</v>
          </cell>
          <cell r="D144">
            <v>28</v>
          </cell>
          <cell r="E144">
            <v>64</v>
          </cell>
          <cell r="F144">
            <v>192</v>
          </cell>
        </row>
        <row r="145">
          <cell r="A145" t="str">
            <v>COLONIA INDEPENDENCIA PONIENTE</v>
          </cell>
          <cell r="B145">
            <v>7</v>
          </cell>
          <cell r="C145">
            <v>21</v>
          </cell>
          <cell r="D145">
            <v>24.5</v>
          </cell>
          <cell r="E145">
            <v>56</v>
          </cell>
          <cell r="F145">
            <v>147</v>
          </cell>
        </row>
        <row r="146">
          <cell r="A146" t="str">
            <v>COLONIA INDEPENDENCIA SUR</v>
          </cell>
          <cell r="B146">
            <v>8</v>
          </cell>
          <cell r="C146">
            <v>24</v>
          </cell>
          <cell r="D146">
            <v>28</v>
          </cell>
          <cell r="E146">
            <v>64</v>
          </cell>
          <cell r="F146">
            <v>192</v>
          </cell>
        </row>
        <row r="147">
          <cell r="A147" t="str">
            <v>COLONIA INDUSTRIA</v>
          </cell>
          <cell r="B147">
            <v>7</v>
          </cell>
          <cell r="C147">
            <v>21</v>
          </cell>
          <cell r="D147">
            <v>24.5</v>
          </cell>
          <cell r="E147">
            <v>56</v>
          </cell>
          <cell r="F147">
            <v>147</v>
          </cell>
        </row>
        <row r="148">
          <cell r="A148" t="str">
            <v>COLONIA INDUSTRIAL PRIMERA SECCIÓN</v>
          </cell>
          <cell r="B148">
            <v>6</v>
          </cell>
          <cell r="C148">
            <v>18</v>
          </cell>
          <cell r="D148">
            <v>21</v>
          </cell>
          <cell r="E148">
            <v>48</v>
          </cell>
          <cell r="F148">
            <v>108</v>
          </cell>
        </row>
        <row r="149">
          <cell r="A149" t="str">
            <v>COLONIA INDUSTRIAL SEGUNDA SECCIÓN</v>
          </cell>
          <cell r="B149">
            <v>6</v>
          </cell>
          <cell r="C149">
            <v>18</v>
          </cell>
          <cell r="D149">
            <v>21</v>
          </cell>
          <cell r="E149">
            <v>48</v>
          </cell>
          <cell r="F149">
            <v>108</v>
          </cell>
        </row>
        <row r="150">
          <cell r="A150" t="str">
            <v>COLONIA INDUSTRIAL TERCERA SECCIÓN</v>
          </cell>
          <cell r="B150">
            <v>14</v>
          </cell>
          <cell r="C150">
            <v>42</v>
          </cell>
          <cell r="D150">
            <v>49</v>
          </cell>
          <cell r="E150">
            <v>112</v>
          </cell>
          <cell r="F150">
            <v>588</v>
          </cell>
        </row>
        <row r="151">
          <cell r="A151" t="str">
            <v>COLONIA INFONAVIT BENITO JUAREZ</v>
          </cell>
          <cell r="B151">
            <v>6</v>
          </cell>
          <cell r="C151">
            <v>18</v>
          </cell>
          <cell r="D151">
            <v>21</v>
          </cell>
          <cell r="E151">
            <v>48</v>
          </cell>
          <cell r="F151">
            <v>108</v>
          </cell>
        </row>
        <row r="152">
          <cell r="A152" t="str">
            <v>COLONIA INFONAVIT EL SAUZ</v>
          </cell>
          <cell r="B152">
            <v>12</v>
          </cell>
          <cell r="C152">
            <v>36</v>
          </cell>
          <cell r="D152">
            <v>42</v>
          </cell>
          <cell r="E152">
            <v>96</v>
          </cell>
          <cell r="F152">
            <v>432</v>
          </cell>
        </row>
        <row r="153">
          <cell r="A153" t="str">
            <v>COLONIA INFONAVIT EL VERDE</v>
          </cell>
          <cell r="B153">
            <v>15</v>
          </cell>
          <cell r="C153">
            <v>45</v>
          </cell>
          <cell r="D153">
            <v>52.5</v>
          </cell>
          <cell r="E153">
            <v>120</v>
          </cell>
          <cell r="F153">
            <v>675</v>
          </cell>
        </row>
        <row r="154">
          <cell r="A154" t="str">
            <v>COLONIA INFONAVIT PLANETARIO</v>
          </cell>
          <cell r="B154">
            <v>11</v>
          </cell>
          <cell r="C154">
            <v>33</v>
          </cell>
          <cell r="D154">
            <v>38.5</v>
          </cell>
          <cell r="E154">
            <v>88</v>
          </cell>
          <cell r="F154">
            <v>363</v>
          </cell>
        </row>
        <row r="155">
          <cell r="A155" t="str">
            <v>COLONIA INFONAVIT RANCHO NUEVO</v>
          </cell>
          <cell r="B155">
            <v>21</v>
          </cell>
          <cell r="C155">
            <v>63</v>
          </cell>
          <cell r="D155">
            <v>73.5</v>
          </cell>
          <cell r="E155">
            <v>168</v>
          </cell>
          <cell r="F155">
            <v>1323</v>
          </cell>
        </row>
        <row r="156">
          <cell r="A156" t="str">
            <v>COLONIA INSURGENTES LA PRESA</v>
          </cell>
          <cell r="B156">
            <v>7</v>
          </cell>
          <cell r="C156">
            <v>21</v>
          </cell>
          <cell r="D156">
            <v>24.5</v>
          </cell>
          <cell r="E156">
            <v>56</v>
          </cell>
          <cell r="F156">
            <v>147</v>
          </cell>
        </row>
        <row r="157">
          <cell r="A157" t="str">
            <v>COLONIA INSURGENTES PRIMERA SECCIÓN</v>
          </cell>
          <cell r="B157">
            <v>7</v>
          </cell>
          <cell r="C157">
            <v>21</v>
          </cell>
          <cell r="D157">
            <v>24.5</v>
          </cell>
          <cell r="E157">
            <v>56</v>
          </cell>
          <cell r="F157">
            <v>147</v>
          </cell>
        </row>
        <row r="158">
          <cell r="A158" t="str">
            <v>COLONIA INSURGENTES SEGUNDA SECCIÓN</v>
          </cell>
          <cell r="B158">
            <v>7</v>
          </cell>
          <cell r="C158">
            <v>21</v>
          </cell>
          <cell r="D158">
            <v>24.5</v>
          </cell>
          <cell r="E158">
            <v>56</v>
          </cell>
          <cell r="F158">
            <v>147</v>
          </cell>
        </row>
        <row r="159">
          <cell r="A159" t="str">
            <v>COLONIA INSURGENTES TERCERA SECCIÓN</v>
          </cell>
          <cell r="B159">
            <v>7</v>
          </cell>
          <cell r="C159">
            <v>21</v>
          </cell>
          <cell r="D159">
            <v>24.5</v>
          </cell>
          <cell r="E159">
            <v>56</v>
          </cell>
          <cell r="F159">
            <v>147</v>
          </cell>
        </row>
        <row r="160">
          <cell r="A160" t="str">
            <v>COLONIA ITALIA</v>
          </cell>
          <cell r="B160">
            <v>9</v>
          </cell>
          <cell r="C160">
            <v>27</v>
          </cell>
          <cell r="D160">
            <v>31.5</v>
          </cell>
          <cell r="E160">
            <v>72</v>
          </cell>
          <cell r="F160">
            <v>243</v>
          </cell>
        </row>
        <row r="161">
          <cell r="A161" t="str">
            <v>COLONIA ITALIA PROVIDENCIA</v>
          </cell>
          <cell r="B161">
            <v>10</v>
          </cell>
          <cell r="C161">
            <v>30</v>
          </cell>
          <cell r="D161">
            <v>35</v>
          </cell>
          <cell r="E161">
            <v>80</v>
          </cell>
          <cell r="F161">
            <v>300</v>
          </cell>
        </row>
        <row r="162">
          <cell r="A162" t="str">
            <v>COLONIA JARDÍN DE LOS ESCRITORES</v>
          </cell>
          <cell r="B162">
            <v>6</v>
          </cell>
          <cell r="C162">
            <v>18</v>
          </cell>
          <cell r="D162">
            <v>21</v>
          </cell>
          <cell r="E162">
            <v>48</v>
          </cell>
          <cell r="F162">
            <v>108</v>
          </cell>
        </row>
        <row r="163">
          <cell r="A163" t="str">
            <v>COLONIA JARDÍN DE LOS HISTORIADORES</v>
          </cell>
          <cell r="B163">
            <v>7</v>
          </cell>
          <cell r="C163">
            <v>21</v>
          </cell>
          <cell r="D163">
            <v>24.5</v>
          </cell>
          <cell r="E163">
            <v>56</v>
          </cell>
          <cell r="F163">
            <v>147</v>
          </cell>
        </row>
        <row r="164">
          <cell r="A164" t="str">
            <v>COLONIA JARDÍN DE LOS POETAS</v>
          </cell>
          <cell r="B164">
            <v>6</v>
          </cell>
          <cell r="C164">
            <v>18</v>
          </cell>
          <cell r="D164">
            <v>21</v>
          </cell>
          <cell r="E164">
            <v>48</v>
          </cell>
          <cell r="F164">
            <v>108</v>
          </cell>
        </row>
        <row r="165">
          <cell r="A165" t="str">
            <v>COLONIA JARDINES ALCALDE</v>
          </cell>
          <cell r="B165">
            <v>8</v>
          </cell>
          <cell r="C165">
            <v>24</v>
          </cell>
          <cell r="D165">
            <v>28</v>
          </cell>
          <cell r="E165">
            <v>64</v>
          </cell>
          <cell r="F165">
            <v>192</v>
          </cell>
        </row>
        <row r="166">
          <cell r="A166" t="str">
            <v>COLONIA JARDINES ATEMAJAC</v>
          </cell>
          <cell r="B166">
            <v>8</v>
          </cell>
          <cell r="C166">
            <v>24</v>
          </cell>
          <cell r="D166">
            <v>28</v>
          </cell>
          <cell r="E166">
            <v>64</v>
          </cell>
          <cell r="F166">
            <v>192</v>
          </cell>
        </row>
        <row r="167">
          <cell r="A167" t="str">
            <v>COLONIA JARDINES DE GUADALUPE</v>
          </cell>
          <cell r="B167">
            <v>7</v>
          </cell>
          <cell r="C167">
            <v>21</v>
          </cell>
          <cell r="D167">
            <v>24.5</v>
          </cell>
          <cell r="E167">
            <v>56</v>
          </cell>
          <cell r="F167">
            <v>147</v>
          </cell>
        </row>
        <row r="168">
          <cell r="A168" t="str">
            <v>COLONIA JARDINES DE LA BARRANCA</v>
          </cell>
          <cell r="B168">
            <v>7</v>
          </cell>
          <cell r="C168">
            <v>21</v>
          </cell>
          <cell r="D168">
            <v>24.5</v>
          </cell>
          <cell r="E168">
            <v>56</v>
          </cell>
          <cell r="F168">
            <v>147</v>
          </cell>
        </row>
        <row r="169">
          <cell r="A169" t="str">
            <v>COLONIA JARDINES DE LA CRUZ PRIMERA SECCIÓN</v>
          </cell>
          <cell r="B169">
            <v>7</v>
          </cell>
          <cell r="C169">
            <v>21</v>
          </cell>
          <cell r="D169">
            <v>24.5</v>
          </cell>
          <cell r="E169">
            <v>56</v>
          </cell>
          <cell r="F169">
            <v>147</v>
          </cell>
        </row>
        <row r="170">
          <cell r="A170" t="str">
            <v>COLONIA JARDINES DE LA CRUZ SEGUNDA SECCIÓN</v>
          </cell>
          <cell r="B170">
            <v>7</v>
          </cell>
          <cell r="C170">
            <v>21</v>
          </cell>
          <cell r="D170">
            <v>24.5</v>
          </cell>
          <cell r="E170">
            <v>56</v>
          </cell>
          <cell r="F170">
            <v>147</v>
          </cell>
        </row>
        <row r="171">
          <cell r="A171" t="str">
            <v>COLONIA JARDINES DE LA PAZ</v>
          </cell>
          <cell r="B171">
            <v>7</v>
          </cell>
          <cell r="C171">
            <v>21</v>
          </cell>
          <cell r="D171">
            <v>24.5</v>
          </cell>
          <cell r="E171">
            <v>56</v>
          </cell>
          <cell r="F171">
            <v>147</v>
          </cell>
        </row>
        <row r="172">
          <cell r="A172" t="str">
            <v>COLONIA JARDINES DE LA PAZ NORTE</v>
          </cell>
          <cell r="B172">
            <v>7</v>
          </cell>
          <cell r="C172">
            <v>21</v>
          </cell>
          <cell r="D172">
            <v>24.5</v>
          </cell>
          <cell r="E172">
            <v>56</v>
          </cell>
          <cell r="F172">
            <v>147</v>
          </cell>
        </row>
        <row r="173">
          <cell r="A173" t="str">
            <v>COLONIA JARDINES DE LOS ARCOS</v>
          </cell>
          <cell r="B173">
            <v>10</v>
          </cell>
          <cell r="C173">
            <v>30</v>
          </cell>
          <cell r="D173">
            <v>35</v>
          </cell>
          <cell r="E173">
            <v>80</v>
          </cell>
          <cell r="F173">
            <v>300</v>
          </cell>
        </row>
        <row r="174">
          <cell r="A174" t="str">
            <v>COLONIA JARDINES DE PLAZA DEL SOL</v>
          </cell>
          <cell r="B174">
            <v>13</v>
          </cell>
          <cell r="C174">
            <v>39</v>
          </cell>
          <cell r="D174">
            <v>45.5</v>
          </cell>
          <cell r="E174">
            <v>104</v>
          </cell>
          <cell r="F174">
            <v>507</v>
          </cell>
        </row>
        <row r="175">
          <cell r="A175" t="str">
            <v>COLONIA JARDINES DE SAN FRANCISCO</v>
          </cell>
          <cell r="B175">
            <v>6</v>
          </cell>
          <cell r="C175">
            <v>18</v>
          </cell>
          <cell r="D175">
            <v>21</v>
          </cell>
          <cell r="E175">
            <v>48</v>
          </cell>
          <cell r="F175">
            <v>108</v>
          </cell>
        </row>
        <row r="176">
          <cell r="A176" t="str">
            <v>COLONIA JARDINES DE SAN IGNACIO</v>
          </cell>
          <cell r="B176">
            <v>10</v>
          </cell>
          <cell r="C176">
            <v>30</v>
          </cell>
          <cell r="D176">
            <v>35</v>
          </cell>
          <cell r="E176">
            <v>80</v>
          </cell>
          <cell r="F176">
            <v>300</v>
          </cell>
        </row>
        <row r="177">
          <cell r="A177" t="str">
            <v>COLONIA JARDINES DE SAN JOSE</v>
          </cell>
          <cell r="B177">
            <v>7</v>
          </cell>
          <cell r="C177">
            <v>21</v>
          </cell>
          <cell r="D177">
            <v>24.5</v>
          </cell>
          <cell r="E177">
            <v>56</v>
          </cell>
          <cell r="F177">
            <v>147</v>
          </cell>
        </row>
        <row r="178">
          <cell r="A178" t="str">
            <v>COLONIA JARDINES DE SANTA ISABEL</v>
          </cell>
          <cell r="B178">
            <v>7</v>
          </cell>
          <cell r="C178">
            <v>21</v>
          </cell>
          <cell r="D178">
            <v>24.5</v>
          </cell>
          <cell r="E178">
            <v>56</v>
          </cell>
          <cell r="F178">
            <v>147</v>
          </cell>
        </row>
        <row r="179">
          <cell r="A179" t="str">
            <v>COLONIA JARDINES DEL BOSQUE CENTRO</v>
          </cell>
          <cell r="B179">
            <v>11</v>
          </cell>
          <cell r="C179">
            <v>33</v>
          </cell>
          <cell r="D179">
            <v>38.5</v>
          </cell>
          <cell r="E179">
            <v>88</v>
          </cell>
          <cell r="F179">
            <v>363</v>
          </cell>
        </row>
        <row r="180">
          <cell r="A180" t="str">
            <v>COLONIA JARDINES DEL BOSQUE NORTE</v>
          </cell>
          <cell r="B180">
            <v>11</v>
          </cell>
          <cell r="C180">
            <v>33</v>
          </cell>
          <cell r="D180">
            <v>38.5</v>
          </cell>
          <cell r="E180">
            <v>88</v>
          </cell>
          <cell r="F180">
            <v>363</v>
          </cell>
        </row>
        <row r="181">
          <cell r="A181" t="str">
            <v>COLONIA JARDINES DEL COUNTRY</v>
          </cell>
          <cell r="B181">
            <v>8</v>
          </cell>
          <cell r="C181">
            <v>24</v>
          </cell>
          <cell r="D181">
            <v>28</v>
          </cell>
          <cell r="E181">
            <v>64</v>
          </cell>
          <cell r="F181">
            <v>192</v>
          </cell>
        </row>
        <row r="182">
          <cell r="A182" t="str">
            <v>COLONIA JARDINES DEL COUNTRY SEGUNDA SECCIÓN</v>
          </cell>
          <cell r="B182">
            <v>7</v>
          </cell>
          <cell r="C182">
            <v>21</v>
          </cell>
          <cell r="D182">
            <v>24.5</v>
          </cell>
          <cell r="E182">
            <v>56</v>
          </cell>
          <cell r="F182">
            <v>147</v>
          </cell>
        </row>
        <row r="183">
          <cell r="A183" t="str">
            <v>COLONIA JARDINES DEL COUNTRY TERCERA SECCIÓN</v>
          </cell>
          <cell r="B183">
            <v>8</v>
          </cell>
          <cell r="C183">
            <v>24</v>
          </cell>
          <cell r="D183">
            <v>28</v>
          </cell>
          <cell r="E183">
            <v>64</v>
          </cell>
          <cell r="F183">
            <v>192</v>
          </cell>
        </row>
        <row r="184">
          <cell r="A184" t="str">
            <v>COLONIA JARDINES DEL NILO</v>
          </cell>
          <cell r="B184">
            <v>7</v>
          </cell>
          <cell r="C184">
            <v>21</v>
          </cell>
          <cell r="D184">
            <v>24.5</v>
          </cell>
          <cell r="E184">
            <v>56</v>
          </cell>
          <cell r="F184">
            <v>147</v>
          </cell>
        </row>
        <row r="185">
          <cell r="A185" t="str">
            <v>COLONIA JARDINES DEL NILO NORTE</v>
          </cell>
          <cell r="B185">
            <v>7</v>
          </cell>
          <cell r="C185">
            <v>21</v>
          </cell>
          <cell r="D185">
            <v>24.5</v>
          </cell>
          <cell r="E185">
            <v>56</v>
          </cell>
          <cell r="F185">
            <v>147</v>
          </cell>
        </row>
        <row r="186">
          <cell r="A186" t="str">
            <v>COLONIA JARDINES DEL NILO SUR</v>
          </cell>
          <cell r="B186">
            <v>6</v>
          </cell>
          <cell r="C186">
            <v>18</v>
          </cell>
          <cell r="D186">
            <v>21</v>
          </cell>
          <cell r="E186">
            <v>48</v>
          </cell>
          <cell r="F186">
            <v>108</v>
          </cell>
        </row>
        <row r="187">
          <cell r="A187" t="str">
            <v>COLONIA JARDINES DEL ROSARIO</v>
          </cell>
          <cell r="B187">
            <v>6</v>
          </cell>
          <cell r="C187">
            <v>18</v>
          </cell>
          <cell r="D187">
            <v>21</v>
          </cell>
          <cell r="E187">
            <v>48</v>
          </cell>
          <cell r="F187">
            <v>108</v>
          </cell>
        </row>
        <row r="188">
          <cell r="A188" t="str">
            <v>COLONIA JARDINES DEL SUR</v>
          </cell>
          <cell r="B188">
            <v>7</v>
          </cell>
          <cell r="C188">
            <v>21</v>
          </cell>
          <cell r="D188">
            <v>24.5</v>
          </cell>
          <cell r="E188">
            <v>56</v>
          </cell>
          <cell r="F188">
            <v>147</v>
          </cell>
        </row>
        <row r="189">
          <cell r="A189" t="str">
            <v>COLONIA JARDINES EL SAUZ</v>
          </cell>
          <cell r="B189">
            <v>7</v>
          </cell>
          <cell r="C189">
            <v>21</v>
          </cell>
          <cell r="D189">
            <v>24.5</v>
          </cell>
          <cell r="E189">
            <v>56</v>
          </cell>
          <cell r="F189">
            <v>147</v>
          </cell>
        </row>
        <row r="190">
          <cell r="A190" t="str">
            <v>COLONIA JAVIER MINA</v>
          </cell>
          <cell r="B190">
            <v>10</v>
          </cell>
          <cell r="C190">
            <v>30</v>
          </cell>
          <cell r="D190">
            <v>35</v>
          </cell>
          <cell r="E190">
            <v>80</v>
          </cell>
          <cell r="F190">
            <v>300</v>
          </cell>
        </row>
        <row r="191">
          <cell r="A191" t="str">
            <v>COLONIA JESUS GARCIA</v>
          </cell>
          <cell r="B191">
            <v>11</v>
          </cell>
          <cell r="C191">
            <v>33</v>
          </cell>
          <cell r="D191">
            <v>38.5</v>
          </cell>
          <cell r="E191">
            <v>88</v>
          </cell>
          <cell r="F191">
            <v>363</v>
          </cell>
        </row>
        <row r="192">
          <cell r="A192" t="str">
            <v>COLONIA JOSEFINA LOPEZ DE ISACC</v>
          </cell>
          <cell r="B192">
            <v>5</v>
          </cell>
          <cell r="C192">
            <v>15</v>
          </cell>
          <cell r="D192">
            <v>17.5</v>
          </cell>
          <cell r="E192">
            <v>40</v>
          </cell>
          <cell r="F192">
            <v>75</v>
          </cell>
        </row>
        <row r="193">
          <cell r="A193" t="str">
            <v>COLONIA LA AURORA</v>
          </cell>
          <cell r="B193">
            <v>9</v>
          </cell>
          <cell r="C193">
            <v>27</v>
          </cell>
          <cell r="D193">
            <v>31.5</v>
          </cell>
          <cell r="E193">
            <v>72</v>
          </cell>
          <cell r="F193">
            <v>243</v>
          </cell>
        </row>
        <row r="194">
          <cell r="A194" t="str">
            <v>COLONIA LA AURORA ZONA 6</v>
          </cell>
          <cell r="B194">
            <v>6</v>
          </cell>
          <cell r="C194">
            <v>18</v>
          </cell>
          <cell r="D194">
            <v>21</v>
          </cell>
          <cell r="E194">
            <v>48</v>
          </cell>
          <cell r="F194">
            <v>108</v>
          </cell>
        </row>
        <row r="195">
          <cell r="A195" t="str">
            <v>COLONIA LA CANTERA</v>
          </cell>
          <cell r="B195">
            <v>7</v>
          </cell>
          <cell r="C195">
            <v>21</v>
          </cell>
          <cell r="D195">
            <v>24.5</v>
          </cell>
          <cell r="E195">
            <v>56</v>
          </cell>
          <cell r="F195">
            <v>147</v>
          </cell>
        </row>
        <row r="196">
          <cell r="A196" t="str">
            <v>COLONIA LA CANTERIA</v>
          </cell>
          <cell r="B196">
            <v>8</v>
          </cell>
          <cell r="C196">
            <v>24</v>
          </cell>
          <cell r="D196">
            <v>28</v>
          </cell>
          <cell r="E196">
            <v>64</v>
          </cell>
          <cell r="F196">
            <v>192</v>
          </cell>
        </row>
        <row r="197">
          <cell r="A197" t="str">
            <v>COLONIA LA DIVINA PROVIDENCIA</v>
          </cell>
          <cell r="B197">
            <v>7</v>
          </cell>
          <cell r="C197">
            <v>21</v>
          </cell>
          <cell r="D197">
            <v>24.5</v>
          </cell>
          <cell r="E197">
            <v>56</v>
          </cell>
          <cell r="F197">
            <v>147</v>
          </cell>
        </row>
        <row r="198">
          <cell r="A198" t="str">
            <v>COLONIA LA ESPERANZA</v>
          </cell>
          <cell r="B198">
            <v>8</v>
          </cell>
          <cell r="C198">
            <v>24</v>
          </cell>
          <cell r="D198">
            <v>28</v>
          </cell>
          <cell r="E198">
            <v>64</v>
          </cell>
          <cell r="F198">
            <v>192</v>
          </cell>
        </row>
        <row r="199">
          <cell r="A199" t="str">
            <v>COLONIA LA ESPERANZA ZONA 3</v>
          </cell>
          <cell r="B199">
            <v>8</v>
          </cell>
          <cell r="C199">
            <v>24</v>
          </cell>
          <cell r="D199">
            <v>28</v>
          </cell>
          <cell r="E199">
            <v>64</v>
          </cell>
          <cell r="F199">
            <v>192</v>
          </cell>
        </row>
        <row r="200">
          <cell r="A200" t="str">
            <v>COLONIA LA FLORIDA</v>
          </cell>
          <cell r="B200">
            <v>6</v>
          </cell>
          <cell r="C200">
            <v>18</v>
          </cell>
          <cell r="D200">
            <v>21</v>
          </cell>
          <cell r="E200">
            <v>48</v>
          </cell>
          <cell r="F200">
            <v>108</v>
          </cell>
        </row>
        <row r="201">
          <cell r="A201" t="str">
            <v>COLONIA LA JOYA</v>
          </cell>
          <cell r="B201">
            <v>7</v>
          </cell>
          <cell r="C201">
            <v>21</v>
          </cell>
          <cell r="D201">
            <v>24.5</v>
          </cell>
          <cell r="E201">
            <v>56</v>
          </cell>
          <cell r="F201">
            <v>147</v>
          </cell>
        </row>
        <row r="202">
          <cell r="A202" t="str">
            <v>COLONIA LA JOYITA DE HUENTITAN</v>
          </cell>
          <cell r="B202">
            <v>8</v>
          </cell>
          <cell r="C202">
            <v>24</v>
          </cell>
          <cell r="D202">
            <v>28</v>
          </cell>
          <cell r="E202">
            <v>64</v>
          </cell>
          <cell r="F202">
            <v>192</v>
          </cell>
        </row>
        <row r="203">
          <cell r="A203" t="str">
            <v>COLONIA LA LOMA</v>
          </cell>
          <cell r="B203">
            <v>7</v>
          </cell>
          <cell r="C203">
            <v>21</v>
          </cell>
          <cell r="D203">
            <v>24.5</v>
          </cell>
          <cell r="E203">
            <v>56</v>
          </cell>
          <cell r="F203">
            <v>147</v>
          </cell>
        </row>
        <row r="204">
          <cell r="A204" t="str">
            <v>COLONIA LA LOMA PONIENTE</v>
          </cell>
          <cell r="B204">
            <v>8</v>
          </cell>
          <cell r="C204">
            <v>24</v>
          </cell>
          <cell r="D204">
            <v>28</v>
          </cell>
          <cell r="E204">
            <v>64</v>
          </cell>
          <cell r="F204">
            <v>192</v>
          </cell>
        </row>
        <row r="205">
          <cell r="A205" t="str">
            <v>COLONIA LA NATIVIDAD</v>
          </cell>
          <cell r="B205">
            <v>7</v>
          </cell>
          <cell r="C205">
            <v>21</v>
          </cell>
          <cell r="D205">
            <v>24.5</v>
          </cell>
          <cell r="E205">
            <v>56</v>
          </cell>
          <cell r="F205">
            <v>147</v>
          </cell>
        </row>
        <row r="206">
          <cell r="A206" t="str">
            <v>COLONIA LA NOGALERA</v>
          </cell>
          <cell r="B206">
            <v>10</v>
          </cell>
          <cell r="C206">
            <v>30</v>
          </cell>
          <cell r="D206">
            <v>35</v>
          </cell>
          <cell r="E206">
            <v>80</v>
          </cell>
          <cell r="F206">
            <v>300</v>
          </cell>
        </row>
        <row r="207">
          <cell r="A207" t="str">
            <v>COLONIA LA NORMAL</v>
          </cell>
          <cell r="B207">
            <v>9</v>
          </cell>
          <cell r="C207">
            <v>27</v>
          </cell>
          <cell r="D207">
            <v>31.5</v>
          </cell>
          <cell r="E207">
            <v>72</v>
          </cell>
          <cell r="F207">
            <v>243</v>
          </cell>
        </row>
        <row r="208">
          <cell r="A208" t="str">
            <v>COLONIA LA PAZ</v>
          </cell>
          <cell r="B208">
            <v>7</v>
          </cell>
          <cell r="C208">
            <v>21</v>
          </cell>
          <cell r="D208">
            <v>24.5</v>
          </cell>
          <cell r="E208">
            <v>56</v>
          </cell>
          <cell r="F208">
            <v>147</v>
          </cell>
        </row>
        <row r="209">
          <cell r="A209" t="str">
            <v>COLONIA LA PERLA</v>
          </cell>
          <cell r="B209">
            <v>8</v>
          </cell>
          <cell r="C209">
            <v>24</v>
          </cell>
          <cell r="D209">
            <v>28</v>
          </cell>
          <cell r="E209">
            <v>64</v>
          </cell>
          <cell r="F209">
            <v>192</v>
          </cell>
        </row>
        <row r="210">
          <cell r="A210" t="str">
            <v>COLONIA LA PERLA ZONA 5</v>
          </cell>
          <cell r="B210">
            <v>8</v>
          </cell>
          <cell r="C210">
            <v>24</v>
          </cell>
          <cell r="D210">
            <v>28</v>
          </cell>
          <cell r="E210">
            <v>64</v>
          </cell>
          <cell r="F210">
            <v>192</v>
          </cell>
        </row>
        <row r="211">
          <cell r="A211" t="str">
            <v>COLONIA LADRON DE GUEVARA</v>
          </cell>
          <cell r="B211">
            <v>9</v>
          </cell>
          <cell r="C211">
            <v>27</v>
          </cell>
          <cell r="D211">
            <v>31.5</v>
          </cell>
          <cell r="E211">
            <v>72</v>
          </cell>
          <cell r="F211">
            <v>243</v>
          </cell>
        </row>
        <row r="212">
          <cell r="A212" t="str">
            <v>COLONIA LAFAYETTE</v>
          </cell>
          <cell r="B212">
            <v>11</v>
          </cell>
          <cell r="C212">
            <v>33</v>
          </cell>
          <cell r="D212">
            <v>38.5</v>
          </cell>
          <cell r="E212">
            <v>88</v>
          </cell>
          <cell r="F212">
            <v>363</v>
          </cell>
        </row>
        <row r="213">
          <cell r="A213" t="str">
            <v>COLONIA LAGOS DE ORIENTE ANEXO</v>
          </cell>
          <cell r="B213">
            <v>6</v>
          </cell>
          <cell r="C213">
            <v>18</v>
          </cell>
          <cell r="D213">
            <v>21</v>
          </cell>
          <cell r="E213">
            <v>48</v>
          </cell>
          <cell r="F213">
            <v>108</v>
          </cell>
        </row>
        <row r="214">
          <cell r="A214" t="str">
            <v>COLONIA LAGOS DE ORIENTE PRIMERA SECCIÓN</v>
          </cell>
          <cell r="B214">
            <v>6</v>
          </cell>
          <cell r="C214">
            <v>18</v>
          </cell>
          <cell r="D214">
            <v>21</v>
          </cell>
          <cell r="E214">
            <v>48</v>
          </cell>
          <cell r="F214">
            <v>108</v>
          </cell>
        </row>
        <row r="215">
          <cell r="A215" t="str">
            <v>COLONIA LAGOS DE ORIENTE SEGUNDA SECCIÓN</v>
          </cell>
          <cell r="B215">
            <v>6</v>
          </cell>
          <cell r="C215">
            <v>18</v>
          </cell>
          <cell r="D215">
            <v>21</v>
          </cell>
          <cell r="E215">
            <v>48</v>
          </cell>
          <cell r="F215">
            <v>108</v>
          </cell>
        </row>
        <row r="216">
          <cell r="A216" t="str">
            <v>COLONIA LAS CONCHAS</v>
          </cell>
          <cell r="B216">
            <v>9</v>
          </cell>
          <cell r="C216">
            <v>27</v>
          </cell>
          <cell r="D216">
            <v>31.5</v>
          </cell>
          <cell r="E216">
            <v>72</v>
          </cell>
          <cell r="F216">
            <v>243</v>
          </cell>
        </row>
        <row r="217">
          <cell r="A217" t="str">
            <v>COLONIA LAS JUNTAS</v>
          </cell>
          <cell r="B217">
            <v>8</v>
          </cell>
          <cell r="C217">
            <v>24</v>
          </cell>
          <cell r="D217">
            <v>28</v>
          </cell>
          <cell r="E217">
            <v>64</v>
          </cell>
          <cell r="F217">
            <v>192</v>
          </cell>
        </row>
        <row r="218">
          <cell r="A218" t="str">
            <v>COLONIA LAS LOMAS DE INDEPENDENCIA</v>
          </cell>
          <cell r="B218">
            <v>7</v>
          </cell>
          <cell r="C218">
            <v>21</v>
          </cell>
          <cell r="D218">
            <v>24.5</v>
          </cell>
          <cell r="E218">
            <v>56</v>
          </cell>
          <cell r="F218">
            <v>147</v>
          </cell>
        </row>
        <row r="219">
          <cell r="A219" t="str">
            <v>COLONIA LAS PIEDROTAS</v>
          </cell>
          <cell r="B219">
            <v>6</v>
          </cell>
          <cell r="C219">
            <v>18</v>
          </cell>
          <cell r="D219">
            <v>21</v>
          </cell>
          <cell r="E219">
            <v>48</v>
          </cell>
          <cell r="F219">
            <v>108</v>
          </cell>
        </row>
        <row r="220">
          <cell r="A220" t="str">
            <v>COLONIA LAS TORRES</v>
          </cell>
          <cell r="B220">
            <v>6</v>
          </cell>
          <cell r="C220">
            <v>18</v>
          </cell>
          <cell r="D220">
            <v>21</v>
          </cell>
          <cell r="E220">
            <v>48</v>
          </cell>
          <cell r="F220">
            <v>108</v>
          </cell>
        </row>
        <row r="221">
          <cell r="A221" t="str">
            <v>COLONIA LAZARO CARDENAS</v>
          </cell>
          <cell r="B221">
            <v>7</v>
          </cell>
          <cell r="C221">
            <v>21</v>
          </cell>
          <cell r="D221">
            <v>24.5</v>
          </cell>
          <cell r="E221">
            <v>56</v>
          </cell>
          <cell r="F221">
            <v>147</v>
          </cell>
        </row>
        <row r="222">
          <cell r="A222" t="str">
            <v>COLONIA LIBERTAD</v>
          </cell>
          <cell r="B222">
            <v>7</v>
          </cell>
          <cell r="C222">
            <v>21</v>
          </cell>
          <cell r="D222">
            <v>24.5</v>
          </cell>
          <cell r="E222">
            <v>56</v>
          </cell>
          <cell r="F222">
            <v>147</v>
          </cell>
        </row>
        <row r="223">
          <cell r="A223" t="str">
            <v>COLONIA LOMA LINDA</v>
          </cell>
          <cell r="B223">
            <v>7</v>
          </cell>
          <cell r="C223">
            <v>21</v>
          </cell>
          <cell r="D223">
            <v>24.5</v>
          </cell>
          <cell r="E223">
            <v>56</v>
          </cell>
          <cell r="F223">
            <v>147</v>
          </cell>
        </row>
        <row r="224">
          <cell r="A224" t="str">
            <v>COLONIA LOMAS DE GUEVARA</v>
          </cell>
          <cell r="B224">
            <v>11</v>
          </cell>
          <cell r="C224">
            <v>33</v>
          </cell>
          <cell r="D224">
            <v>38.5</v>
          </cell>
          <cell r="E224">
            <v>88</v>
          </cell>
          <cell r="F224">
            <v>363</v>
          </cell>
        </row>
        <row r="225">
          <cell r="A225" t="str">
            <v>COLONIA LOMAS DE HUENTITÁN</v>
          </cell>
          <cell r="B225">
            <v>9</v>
          </cell>
          <cell r="C225">
            <v>27</v>
          </cell>
          <cell r="D225">
            <v>31.5</v>
          </cell>
          <cell r="E225">
            <v>72</v>
          </cell>
          <cell r="F225">
            <v>243</v>
          </cell>
        </row>
        <row r="226">
          <cell r="A226" t="str">
            <v>COLONIA LOMAS DE OBLATOS PRIMERA SECCIÓN</v>
          </cell>
          <cell r="B226">
            <v>6</v>
          </cell>
          <cell r="C226">
            <v>18</v>
          </cell>
          <cell r="D226">
            <v>21</v>
          </cell>
          <cell r="E226">
            <v>48</v>
          </cell>
          <cell r="F226">
            <v>108</v>
          </cell>
        </row>
        <row r="227">
          <cell r="A227" t="str">
            <v>COLONIA LOMAS DE OBLATOS SEGUNDA SECCIÓN</v>
          </cell>
          <cell r="B227">
            <v>7</v>
          </cell>
          <cell r="C227">
            <v>21</v>
          </cell>
          <cell r="D227">
            <v>24.5</v>
          </cell>
          <cell r="E227">
            <v>56</v>
          </cell>
          <cell r="F227">
            <v>147</v>
          </cell>
        </row>
        <row r="228">
          <cell r="A228" t="str">
            <v>COLONIA LOMAS DE POLANCO</v>
          </cell>
          <cell r="B228">
            <v>7</v>
          </cell>
          <cell r="C228">
            <v>21</v>
          </cell>
          <cell r="D228">
            <v>24.5</v>
          </cell>
          <cell r="E228">
            <v>56</v>
          </cell>
          <cell r="F228">
            <v>147</v>
          </cell>
        </row>
        <row r="229">
          <cell r="A229" t="str">
            <v>COLONIA LOMAS DE REVOLUCIÓN</v>
          </cell>
          <cell r="B229">
            <v>6</v>
          </cell>
          <cell r="C229">
            <v>18</v>
          </cell>
          <cell r="D229">
            <v>21</v>
          </cell>
          <cell r="E229">
            <v>48</v>
          </cell>
          <cell r="F229">
            <v>108</v>
          </cell>
        </row>
        <row r="230">
          <cell r="A230" t="str">
            <v>COLONIA LOMAS DE SAN EUGENIO</v>
          </cell>
          <cell r="B230">
            <v>7</v>
          </cell>
          <cell r="C230">
            <v>21</v>
          </cell>
          <cell r="D230">
            <v>24.5</v>
          </cell>
          <cell r="E230">
            <v>56</v>
          </cell>
          <cell r="F230">
            <v>147</v>
          </cell>
        </row>
        <row r="231">
          <cell r="A231" t="str">
            <v>COLONIA LOMAS DE SANTA RITA</v>
          </cell>
          <cell r="B231">
            <v>11</v>
          </cell>
          <cell r="C231">
            <v>33</v>
          </cell>
          <cell r="D231">
            <v>38.5</v>
          </cell>
          <cell r="E231">
            <v>88</v>
          </cell>
          <cell r="F231">
            <v>363</v>
          </cell>
        </row>
        <row r="232">
          <cell r="A232" t="str">
            <v>COLONIA LOMAS DEL GALLO</v>
          </cell>
          <cell r="B232">
            <v>7</v>
          </cell>
          <cell r="C232">
            <v>21</v>
          </cell>
          <cell r="D232">
            <v>24.5</v>
          </cell>
          <cell r="E232">
            <v>56</v>
          </cell>
          <cell r="F232">
            <v>147</v>
          </cell>
        </row>
        <row r="233">
          <cell r="A233" t="str">
            <v>COLONIA LOMAS DEL PARADERO</v>
          </cell>
          <cell r="B233">
            <v>7</v>
          </cell>
          <cell r="C233">
            <v>21</v>
          </cell>
          <cell r="D233">
            <v>24.5</v>
          </cell>
          <cell r="E233">
            <v>56</v>
          </cell>
          <cell r="F233">
            <v>147</v>
          </cell>
        </row>
        <row r="234">
          <cell r="A234" t="str">
            <v>COLONIA LOMAS DEL PARAISO CUARTA SECCIÓN</v>
          </cell>
          <cell r="B234">
            <v>7</v>
          </cell>
          <cell r="C234">
            <v>21</v>
          </cell>
          <cell r="D234">
            <v>24.5</v>
          </cell>
          <cell r="E234">
            <v>56</v>
          </cell>
          <cell r="F234">
            <v>147</v>
          </cell>
        </row>
        <row r="235">
          <cell r="A235" t="str">
            <v>COLONIA LOMAS DEL PARAISO PRIMERA SECCIÓN</v>
          </cell>
          <cell r="B235">
            <v>8</v>
          </cell>
          <cell r="C235">
            <v>24</v>
          </cell>
          <cell r="D235">
            <v>28</v>
          </cell>
          <cell r="E235">
            <v>64</v>
          </cell>
          <cell r="F235">
            <v>192</v>
          </cell>
        </row>
        <row r="236">
          <cell r="A236" t="str">
            <v>COLONIA LOMAS DEL PARAISO QUINTA SECCIÓN</v>
          </cell>
          <cell r="B236">
            <v>8</v>
          </cell>
          <cell r="C236">
            <v>24</v>
          </cell>
          <cell r="D236">
            <v>28</v>
          </cell>
          <cell r="E236">
            <v>64</v>
          </cell>
          <cell r="F236">
            <v>192</v>
          </cell>
        </row>
        <row r="237">
          <cell r="A237" t="str">
            <v>COLONIA LOMAS DEL PARAISO SEGUNDA SECCIÓN</v>
          </cell>
          <cell r="B237">
            <v>8</v>
          </cell>
          <cell r="C237">
            <v>24</v>
          </cell>
          <cell r="D237">
            <v>28</v>
          </cell>
          <cell r="E237">
            <v>64</v>
          </cell>
          <cell r="F237">
            <v>192</v>
          </cell>
        </row>
        <row r="238">
          <cell r="A238" t="str">
            <v>COLONIA LOMAS DEL PARAISO TERCERA SECCIÓN</v>
          </cell>
          <cell r="B238">
            <v>7</v>
          </cell>
          <cell r="C238">
            <v>21</v>
          </cell>
          <cell r="D238">
            <v>24.5</v>
          </cell>
          <cell r="E238">
            <v>56</v>
          </cell>
          <cell r="F238">
            <v>147</v>
          </cell>
        </row>
        <row r="239">
          <cell r="A239" t="str">
            <v>COLONIA LOMAS DEL PEDREGAL</v>
          </cell>
          <cell r="B239">
            <v>6</v>
          </cell>
          <cell r="C239">
            <v>18</v>
          </cell>
          <cell r="D239">
            <v>21</v>
          </cell>
          <cell r="E239">
            <v>48</v>
          </cell>
          <cell r="F239">
            <v>108</v>
          </cell>
        </row>
        <row r="240">
          <cell r="A240" t="str">
            <v>COLONIA LOMAS DEL VALLE</v>
          </cell>
          <cell r="B240">
            <v>23</v>
          </cell>
          <cell r="C240">
            <v>69</v>
          </cell>
          <cell r="D240">
            <v>80.5</v>
          </cell>
          <cell r="E240">
            <v>184</v>
          </cell>
          <cell r="F240">
            <v>1587</v>
          </cell>
        </row>
        <row r="241">
          <cell r="A241" t="str">
            <v>COLONIA LOMAS INDEPENDENCIA</v>
          </cell>
          <cell r="B241">
            <v>7</v>
          </cell>
          <cell r="C241">
            <v>21</v>
          </cell>
          <cell r="D241">
            <v>24.5</v>
          </cell>
          <cell r="E241">
            <v>56</v>
          </cell>
          <cell r="F241">
            <v>147</v>
          </cell>
        </row>
        <row r="242">
          <cell r="A242" t="str">
            <v>COLONIA LOMAS PROVIDENCIA</v>
          </cell>
          <cell r="B242">
            <v>11</v>
          </cell>
          <cell r="C242">
            <v>33</v>
          </cell>
          <cell r="D242">
            <v>38.5</v>
          </cell>
          <cell r="E242">
            <v>88</v>
          </cell>
          <cell r="F242">
            <v>363</v>
          </cell>
        </row>
        <row r="243">
          <cell r="A243" t="str">
            <v>COLONIA LOPEZ PORTILLO</v>
          </cell>
          <cell r="B243">
            <v>7</v>
          </cell>
          <cell r="C243">
            <v>21</v>
          </cell>
          <cell r="D243">
            <v>24.5</v>
          </cell>
          <cell r="E243">
            <v>56</v>
          </cell>
          <cell r="F243">
            <v>147</v>
          </cell>
        </row>
        <row r="244">
          <cell r="A244" t="str">
            <v>COLONIA LOS ARRAYANES</v>
          </cell>
          <cell r="B244">
            <v>6</v>
          </cell>
          <cell r="C244">
            <v>18</v>
          </cell>
          <cell r="D244">
            <v>21</v>
          </cell>
          <cell r="E244">
            <v>48</v>
          </cell>
          <cell r="F244">
            <v>108</v>
          </cell>
        </row>
        <row r="245">
          <cell r="A245" t="str">
            <v>COLONIA LOS COLOMOS</v>
          </cell>
          <cell r="B245">
            <v>15</v>
          </cell>
          <cell r="C245">
            <v>45</v>
          </cell>
          <cell r="D245">
            <v>52.5</v>
          </cell>
          <cell r="E245">
            <v>120</v>
          </cell>
          <cell r="F245">
            <v>675</v>
          </cell>
        </row>
        <row r="246">
          <cell r="A246" t="str">
            <v>COLONIA LOS COLORINES</v>
          </cell>
          <cell r="B246">
            <v>6</v>
          </cell>
          <cell r="C246">
            <v>18</v>
          </cell>
          <cell r="D246">
            <v>21</v>
          </cell>
          <cell r="E246">
            <v>48</v>
          </cell>
          <cell r="F246">
            <v>108</v>
          </cell>
        </row>
        <row r="247">
          <cell r="A247" t="str">
            <v>COLONIA LOS MARTIRES</v>
          </cell>
          <cell r="B247">
            <v>6</v>
          </cell>
          <cell r="C247">
            <v>18</v>
          </cell>
          <cell r="D247">
            <v>21</v>
          </cell>
          <cell r="E247">
            <v>48</v>
          </cell>
          <cell r="F247">
            <v>108</v>
          </cell>
        </row>
        <row r="248">
          <cell r="A248" t="str">
            <v>COLONIA LOS NARANJOS</v>
          </cell>
          <cell r="B248">
            <v>8</v>
          </cell>
          <cell r="C248">
            <v>24</v>
          </cell>
          <cell r="D248">
            <v>28</v>
          </cell>
          <cell r="E248">
            <v>64</v>
          </cell>
          <cell r="F248">
            <v>192</v>
          </cell>
        </row>
        <row r="249">
          <cell r="A249" t="str">
            <v>COLONIA LOS TULIPANES</v>
          </cell>
          <cell r="B249">
            <v>6</v>
          </cell>
          <cell r="C249">
            <v>18</v>
          </cell>
          <cell r="D249">
            <v>21</v>
          </cell>
          <cell r="E249">
            <v>48</v>
          </cell>
          <cell r="F249">
            <v>108</v>
          </cell>
        </row>
        <row r="250">
          <cell r="A250" t="str">
            <v>COLONIA MARGARITA MAZA DE JUAREZ</v>
          </cell>
          <cell r="B250">
            <v>7</v>
          </cell>
          <cell r="C250">
            <v>21</v>
          </cell>
          <cell r="D250">
            <v>24.5</v>
          </cell>
          <cell r="E250">
            <v>56</v>
          </cell>
          <cell r="F250">
            <v>147</v>
          </cell>
        </row>
        <row r="251">
          <cell r="A251" t="str">
            <v>COLONIA MEDRANO</v>
          </cell>
          <cell r="B251">
            <v>7</v>
          </cell>
          <cell r="C251">
            <v>21</v>
          </cell>
          <cell r="D251">
            <v>24.5</v>
          </cell>
          <cell r="E251">
            <v>56</v>
          </cell>
          <cell r="F251">
            <v>147</v>
          </cell>
        </row>
        <row r="252">
          <cell r="A252" t="str">
            <v>COLONIA MEXICALTZINGO</v>
          </cell>
          <cell r="B252">
            <v>8</v>
          </cell>
          <cell r="C252">
            <v>24</v>
          </cell>
          <cell r="D252">
            <v>28</v>
          </cell>
          <cell r="E252">
            <v>64</v>
          </cell>
          <cell r="F252">
            <v>192</v>
          </cell>
        </row>
        <row r="253">
          <cell r="A253" t="str">
            <v>COLONIA MEZQUITAN</v>
          </cell>
          <cell r="B253">
            <v>8</v>
          </cell>
          <cell r="C253">
            <v>24</v>
          </cell>
          <cell r="D253">
            <v>28</v>
          </cell>
          <cell r="E253">
            <v>64</v>
          </cell>
          <cell r="F253">
            <v>192</v>
          </cell>
        </row>
        <row r="254">
          <cell r="A254" t="str">
            <v>COLONIA MEZQUITAN COUNTRY</v>
          </cell>
          <cell r="B254">
            <v>7</v>
          </cell>
          <cell r="C254">
            <v>21</v>
          </cell>
          <cell r="D254">
            <v>24.5</v>
          </cell>
          <cell r="E254">
            <v>56</v>
          </cell>
          <cell r="F254">
            <v>147</v>
          </cell>
        </row>
        <row r="255">
          <cell r="A255" t="str">
            <v>COLONIA MIGUEL HIDALGO</v>
          </cell>
          <cell r="B255">
            <v>6</v>
          </cell>
          <cell r="C255">
            <v>18</v>
          </cell>
          <cell r="D255">
            <v>21</v>
          </cell>
          <cell r="E255">
            <v>48</v>
          </cell>
          <cell r="F255">
            <v>108</v>
          </cell>
        </row>
        <row r="256">
          <cell r="A256" t="str">
            <v>COLONIA MIRADOR EL ALAMO</v>
          </cell>
          <cell r="B256">
            <v>14</v>
          </cell>
          <cell r="C256">
            <v>42</v>
          </cell>
          <cell r="D256">
            <v>49</v>
          </cell>
          <cell r="E256">
            <v>112</v>
          </cell>
          <cell r="F256">
            <v>588</v>
          </cell>
        </row>
        <row r="257">
          <cell r="A257" t="str">
            <v>COLONIA MIRAVALLE CUARTA SECCIÓN</v>
          </cell>
          <cell r="B257">
            <v>6</v>
          </cell>
          <cell r="C257">
            <v>18</v>
          </cell>
          <cell r="D257">
            <v>21</v>
          </cell>
          <cell r="E257">
            <v>48</v>
          </cell>
          <cell r="F257">
            <v>108</v>
          </cell>
        </row>
        <row r="258">
          <cell r="A258" t="str">
            <v>COLONIA MIRAVALLE NOVENA SECCIÓN</v>
          </cell>
          <cell r="B258">
            <v>5</v>
          </cell>
          <cell r="C258">
            <v>15</v>
          </cell>
          <cell r="D258">
            <v>17.5</v>
          </cell>
          <cell r="E258">
            <v>40</v>
          </cell>
          <cell r="F258">
            <v>75</v>
          </cell>
        </row>
        <row r="259">
          <cell r="A259" t="str">
            <v>COLONIA MIRAVALLE OCTAVA SECCIÓN</v>
          </cell>
          <cell r="B259">
            <v>5</v>
          </cell>
          <cell r="C259">
            <v>15</v>
          </cell>
          <cell r="D259">
            <v>17.5</v>
          </cell>
          <cell r="E259">
            <v>40</v>
          </cell>
          <cell r="F259">
            <v>75</v>
          </cell>
        </row>
        <row r="260">
          <cell r="A260" t="str">
            <v>COLONIA MIRAVALLE PRIMERA SECCIÓN</v>
          </cell>
          <cell r="B260">
            <v>5</v>
          </cell>
          <cell r="C260">
            <v>15</v>
          </cell>
          <cell r="D260">
            <v>17.5</v>
          </cell>
          <cell r="E260">
            <v>40</v>
          </cell>
          <cell r="F260">
            <v>75</v>
          </cell>
        </row>
        <row r="261">
          <cell r="A261" t="str">
            <v>COLONIA MIRAVALLE SEGUNDA SECCIÓN</v>
          </cell>
          <cell r="B261">
            <v>7</v>
          </cell>
          <cell r="C261">
            <v>21</v>
          </cell>
          <cell r="D261">
            <v>24.5</v>
          </cell>
          <cell r="E261">
            <v>56</v>
          </cell>
          <cell r="F261">
            <v>147</v>
          </cell>
        </row>
        <row r="262">
          <cell r="A262" t="str">
            <v>COLONIA MIRAVALLE SEXTA SECCIÓN</v>
          </cell>
          <cell r="B262">
            <v>5</v>
          </cell>
          <cell r="C262">
            <v>15</v>
          </cell>
          <cell r="D262">
            <v>17.5</v>
          </cell>
          <cell r="E262">
            <v>40</v>
          </cell>
          <cell r="F262">
            <v>75</v>
          </cell>
        </row>
        <row r="263">
          <cell r="A263" t="str">
            <v>COLONIA MIRAVALLE TERCERA SECCIÓN</v>
          </cell>
          <cell r="B263">
            <v>6</v>
          </cell>
          <cell r="C263">
            <v>18</v>
          </cell>
          <cell r="D263">
            <v>21</v>
          </cell>
          <cell r="E263">
            <v>48</v>
          </cell>
          <cell r="F263">
            <v>108</v>
          </cell>
        </row>
        <row r="264">
          <cell r="A264" t="str">
            <v>COLONIA MODERNA</v>
          </cell>
          <cell r="B264">
            <v>9</v>
          </cell>
          <cell r="C264">
            <v>27</v>
          </cell>
          <cell r="D264">
            <v>31.5</v>
          </cell>
          <cell r="E264">
            <v>72</v>
          </cell>
          <cell r="F264">
            <v>243</v>
          </cell>
        </row>
        <row r="265">
          <cell r="A265" t="str">
            <v>COLONIA MONRAZ</v>
          </cell>
          <cell r="B265">
            <v>14</v>
          </cell>
          <cell r="C265">
            <v>42</v>
          </cell>
          <cell r="D265">
            <v>49</v>
          </cell>
          <cell r="E265">
            <v>112</v>
          </cell>
          <cell r="F265">
            <v>588</v>
          </cell>
        </row>
        <row r="266">
          <cell r="A266" t="str">
            <v>COLONIA MONUMENTAL</v>
          </cell>
          <cell r="B266">
            <v>8</v>
          </cell>
          <cell r="C266">
            <v>24</v>
          </cell>
          <cell r="D266">
            <v>28</v>
          </cell>
          <cell r="E266">
            <v>64</v>
          </cell>
          <cell r="F266">
            <v>192</v>
          </cell>
        </row>
        <row r="267">
          <cell r="A267" t="str">
            <v>COLONIA MORELOS</v>
          </cell>
          <cell r="B267">
            <v>8</v>
          </cell>
          <cell r="C267">
            <v>24</v>
          </cell>
          <cell r="D267">
            <v>28</v>
          </cell>
          <cell r="E267">
            <v>64</v>
          </cell>
          <cell r="F267">
            <v>192</v>
          </cell>
        </row>
        <row r="268">
          <cell r="A268" t="str">
            <v>COLONIA NIÑOS HEROES</v>
          </cell>
          <cell r="B268">
            <v>8</v>
          </cell>
          <cell r="C268">
            <v>24</v>
          </cell>
          <cell r="D268">
            <v>28</v>
          </cell>
          <cell r="E268">
            <v>64</v>
          </cell>
          <cell r="F268">
            <v>192</v>
          </cell>
        </row>
        <row r="269">
          <cell r="A269" t="str">
            <v>COLONIA NUEVA ESPAÑA</v>
          </cell>
          <cell r="B269">
            <v>8</v>
          </cell>
          <cell r="C269">
            <v>24</v>
          </cell>
          <cell r="D269">
            <v>28</v>
          </cell>
          <cell r="E269">
            <v>64</v>
          </cell>
          <cell r="F269">
            <v>192</v>
          </cell>
        </row>
        <row r="270">
          <cell r="A270" t="str">
            <v>COLONIA NUEVA SANTA MARIA</v>
          </cell>
          <cell r="B270">
            <v>7</v>
          </cell>
          <cell r="C270">
            <v>21</v>
          </cell>
          <cell r="D270">
            <v>24.5</v>
          </cell>
          <cell r="E270">
            <v>56</v>
          </cell>
          <cell r="F270">
            <v>147</v>
          </cell>
        </row>
        <row r="271">
          <cell r="A271" t="str">
            <v>COLONIA NUEVO FRACCIONAMIENTO</v>
          </cell>
          <cell r="B271">
            <v>6</v>
          </cell>
          <cell r="C271">
            <v>18</v>
          </cell>
          <cell r="D271">
            <v>21</v>
          </cell>
          <cell r="E271">
            <v>48</v>
          </cell>
          <cell r="F271">
            <v>108</v>
          </cell>
        </row>
        <row r="272">
          <cell r="A272" t="str">
            <v>COLONIA NUEVO SUR</v>
          </cell>
          <cell r="B272">
            <v>6</v>
          </cell>
          <cell r="C272">
            <v>18</v>
          </cell>
          <cell r="D272">
            <v>21</v>
          </cell>
          <cell r="E272">
            <v>48</v>
          </cell>
          <cell r="F272">
            <v>108</v>
          </cell>
        </row>
        <row r="273">
          <cell r="A273" t="str">
            <v>COLONIA OBELISCOS</v>
          </cell>
          <cell r="B273">
            <v>7</v>
          </cell>
          <cell r="C273">
            <v>21</v>
          </cell>
          <cell r="D273">
            <v>24.5</v>
          </cell>
          <cell r="E273">
            <v>56</v>
          </cell>
          <cell r="F273">
            <v>147</v>
          </cell>
        </row>
        <row r="274">
          <cell r="A274" t="str">
            <v>COLONIA OBLATOS ANEXO</v>
          </cell>
          <cell r="B274">
            <v>6</v>
          </cell>
          <cell r="C274">
            <v>18</v>
          </cell>
          <cell r="D274">
            <v>21</v>
          </cell>
          <cell r="E274">
            <v>48</v>
          </cell>
          <cell r="F274">
            <v>108</v>
          </cell>
        </row>
        <row r="275">
          <cell r="A275" t="str">
            <v>COLONIA OBLATOS PRIMERA SECCIÓN</v>
          </cell>
          <cell r="B275">
            <v>7</v>
          </cell>
          <cell r="C275">
            <v>21</v>
          </cell>
          <cell r="D275">
            <v>24.5</v>
          </cell>
          <cell r="E275">
            <v>56</v>
          </cell>
          <cell r="F275">
            <v>147</v>
          </cell>
        </row>
        <row r="276">
          <cell r="A276" t="str">
            <v>COLONIA OBLATOS SEGUNDA SECCIÓN</v>
          </cell>
          <cell r="B276">
            <v>6</v>
          </cell>
          <cell r="C276">
            <v>18</v>
          </cell>
          <cell r="D276">
            <v>21</v>
          </cell>
          <cell r="E276">
            <v>48</v>
          </cell>
          <cell r="F276">
            <v>108</v>
          </cell>
        </row>
        <row r="277">
          <cell r="A277" t="str">
            <v>COLONIA OBLATOS TERCERA SECCIÓN</v>
          </cell>
          <cell r="B277">
            <v>6</v>
          </cell>
          <cell r="C277">
            <v>18</v>
          </cell>
          <cell r="D277">
            <v>21</v>
          </cell>
          <cell r="E277">
            <v>48</v>
          </cell>
          <cell r="F277">
            <v>108</v>
          </cell>
        </row>
        <row r="278">
          <cell r="A278" t="str">
            <v>COLONIA OBRERA</v>
          </cell>
          <cell r="B278">
            <v>12</v>
          </cell>
          <cell r="C278">
            <v>36</v>
          </cell>
          <cell r="D278">
            <v>42</v>
          </cell>
          <cell r="E278">
            <v>96</v>
          </cell>
          <cell r="F278">
            <v>432</v>
          </cell>
        </row>
        <row r="279">
          <cell r="A279" t="str">
            <v>COLONIA OBRERA ZONA 5</v>
          </cell>
          <cell r="B279">
            <v>7</v>
          </cell>
          <cell r="C279">
            <v>21</v>
          </cell>
          <cell r="D279">
            <v>24.5</v>
          </cell>
          <cell r="E279">
            <v>56</v>
          </cell>
          <cell r="F279">
            <v>147</v>
          </cell>
        </row>
        <row r="280">
          <cell r="A280" t="str">
            <v>COLONIA OLIMPICA</v>
          </cell>
          <cell r="B280">
            <v>7</v>
          </cell>
          <cell r="C280">
            <v>21</v>
          </cell>
          <cell r="D280">
            <v>24.5</v>
          </cell>
          <cell r="E280">
            <v>56</v>
          </cell>
          <cell r="F280">
            <v>147</v>
          </cell>
        </row>
        <row r="281">
          <cell r="A281" t="str">
            <v>COLONIA PABLO VALDEZ</v>
          </cell>
          <cell r="B281">
            <v>6</v>
          </cell>
          <cell r="C281">
            <v>18</v>
          </cell>
          <cell r="D281">
            <v>21</v>
          </cell>
          <cell r="E281">
            <v>48</v>
          </cell>
          <cell r="F281">
            <v>108</v>
          </cell>
        </row>
        <row r="282">
          <cell r="A282" t="str">
            <v>COLONIA PANORÁMICA PRIMERA SECCIÓN</v>
          </cell>
          <cell r="B282">
            <v>11</v>
          </cell>
          <cell r="C282">
            <v>33</v>
          </cell>
          <cell r="D282">
            <v>38.5</v>
          </cell>
          <cell r="E282">
            <v>88</v>
          </cell>
          <cell r="F282">
            <v>363</v>
          </cell>
        </row>
        <row r="283">
          <cell r="A283" t="str">
            <v>COLONIA PANORÁMICA SEGUNDA SECCIÓN</v>
          </cell>
          <cell r="B283">
            <v>12</v>
          </cell>
          <cell r="C283">
            <v>36</v>
          </cell>
          <cell r="D283">
            <v>42</v>
          </cell>
          <cell r="E283">
            <v>96</v>
          </cell>
          <cell r="F283">
            <v>432</v>
          </cell>
        </row>
        <row r="284">
          <cell r="A284" t="str">
            <v>COLONIA PARQUE DE LAS ESTRELLAS</v>
          </cell>
          <cell r="B284">
            <v>10</v>
          </cell>
          <cell r="C284">
            <v>30</v>
          </cell>
          <cell r="D284">
            <v>35</v>
          </cell>
          <cell r="E284">
            <v>80</v>
          </cell>
          <cell r="F284">
            <v>300</v>
          </cell>
        </row>
        <row r="285">
          <cell r="A285" t="str">
            <v>COLONIA PARQUE SAN PEDRO</v>
          </cell>
          <cell r="B285">
            <v>16</v>
          </cell>
          <cell r="C285">
            <v>48</v>
          </cell>
          <cell r="D285">
            <v>56</v>
          </cell>
          <cell r="E285">
            <v>128</v>
          </cell>
          <cell r="F285">
            <v>768</v>
          </cell>
        </row>
        <row r="286">
          <cell r="A286" t="str">
            <v>COLONIA PARQUES DEL NILO</v>
          </cell>
          <cell r="B286">
            <v>9</v>
          </cell>
          <cell r="C286">
            <v>27</v>
          </cell>
          <cell r="D286">
            <v>31.5</v>
          </cell>
          <cell r="E286">
            <v>72</v>
          </cell>
          <cell r="F286">
            <v>243</v>
          </cell>
        </row>
        <row r="287">
          <cell r="A287" t="str">
            <v>COLONIA PASEOS INDEPENDENCIA</v>
          </cell>
          <cell r="B287">
            <v>101</v>
          </cell>
          <cell r="C287">
            <v>303</v>
          </cell>
          <cell r="D287">
            <v>353.5</v>
          </cell>
          <cell r="E287">
            <v>808</v>
          </cell>
          <cell r="F287">
            <v>30603</v>
          </cell>
        </row>
        <row r="288">
          <cell r="A288" t="str">
            <v>COLONIA PATRIA</v>
          </cell>
          <cell r="B288">
            <v>7</v>
          </cell>
          <cell r="C288">
            <v>21</v>
          </cell>
          <cell r="D288">
            <v>24.5</v>
          </cell>
          <cell r="E288">
            <v>56</v>
          </cell>
          <cell r="F288">
            <v>147</v>
          </cell>
        </row>
        <row r="289">
          <cell r="A289" t="str">
            <v>COLONIA PATRIA INDEPENDENCIA</v>
          </cell>
          <cell r="B289">
            <v>7</v>
          </cell>
          <cell r="C289">
            <v>21</v>
          </cell>
          <cell r="D289">
            <v>24.5</v>
          </cell>
          <cell r="E289">
            <v>56</v>
          </cell>
          <cell r="F289">
            <v>147</v>
          </cell>
        </row>
        <row r="290">
          <cell r="A290" t="str">
            <v>COLONIA PATRIA NUEVA</v>
          </cell>
          <cell r="B290">
            <v>7</v>
          </cell>
          <cell r="C290">
            <v>21</v>
          </cell>
          <cell r="D290">
            <v>24.5</v>
          </cell>
          <cell r="E290">
            <v>56</v>
          </cell>
          <cell r="F290">
            <v>147</v>
          </cell>
        </row>
        <row r="291">
          <cell r="A291" t="str">
            <v>COLONIA PLANETARIO</v>
          </cell>
          <cell r="B291">
            <v>17</v>
          </cell>
          <cell r="C291">
            <v>51</v>
          </cell>
          <cell r="D291">
            <v>59.5</v>
          </cell>
          <cell r="E291">
            <v>136</v>
          </cell>
          <cell r="F291">
            <v>867</v>
          </cell>
        </row>
        <row r="292">
          <cell r="A292" t="str">
            <v>COLONIA PLUTARCO ELIAS CALLES</v>
          </cell>
          <cell r="B292">
            <v>6</v>
          </cell>
          <cell r="C292">
            <v>18</v>
          </cell>
          <cell r="D292">
            <v>21</v>
          </cell>
          <cell r="E292">
            <v>48</v>
          </cell>
          <cell r="F292">
            <v>108</v>
          </cell>
        </row>
        <row r="293">
          <cell r="A293" t="str">
            <v>COLONIA PLUTARCO ELIAS CALLES ZONA 4</v>
          </cell>
          <cell r="B293">
            <v>34</v>
          </cell>
          <cell r="C293">
            <v>102</v>
          </cell>
          <cell r="D293">
            <v>119</v>
          </cell>
          <cell r="E293">
            <v>272</v>
          </cell>
          <cell r="F293">
            <v>3468</v>
          </cell>
        </row>
        <row r="294">
          <cell r="A294" t="str">
            <v>COLONIA POBLADO DE TETLÁN</v>
          </cell>
          <cell r="B294">
            <v>9</v>
          </cell>
          <cell r="C294">
            <v>27</v>
          </cell>
          <cell r="D294">
            <v>31.5</v>
          </cell>
          <cell r="E294">
            <v>72</v>
          </cell>
          <cell r="F294">
            <v>243</v>
          </cell>
        </row>
        <row r="295">
          <cell r="A295" t="str">
            <v>COLONIA POLANCO ORIENTE</v>
          </cell>
          <cell r="B295">
            <v>7</v>
          </cell>
          <cell r="C295">
            <v>21</v>
          </cell>
          <cell r="D295">
            <v>24.5</v>
          </cell>
          <cell r="E295">
            <v>56</v>
          </cell>
          <cell r="F295">
            <v>147</v>
          </cell>
        </row>
        <row r="296">
          <cell r="A296" t="str">
            <v>COLONIA POLANQUITO</v>
          </cell>
          <cell r="B296">
            <v>7</v>
          </cell>
          <cell r="C296">
            <v>21</v>
          </cell>
          <cell r="D296">
            <v>24.5</v>
          </cell>
          <cell r="E296">
            <v>56</v>
          </cell>
          <cell r="F296">
            <v>147</v>
          </cell>
        </row>
        <row r="297">
          <cell r="A297" t="str">
            <v>COLONIA POPULAR HORNOS</v>
          </cell>
          <cell r="B297">
            <v>7</v>
          </cell>
          <cell r="C297">
            <v>21</v>
          </cell>
          <cell r="D297">
            <v>24.5</v>
          </cell>
          <cell r="E297">
            <v>56</v>
          </cell>
          <cell r="F297">
            <v>147</v>
          </cell>
        </row>
        <row r="298">
          <cell r="A298" t="str">
            <v>COLONIA POPULAR SAN MARTÍN</v>
          </cell>
          <cell r="B298">
            <v>6</v>
          </cell>
          <cell r="C298">
            <v>18</v>
          </cell>
          <cell r="D298">
            <v>21</v>
          </cell>
          <cell r="E298">
            <v>48</v>
          </cell>
          <cell r="F298">
            <v>108</v>
          </cell>
        </row>
        <row r="299">
          <cell r="A299" t="str">
            <v>COLONIA POTRERO ALTO</v>
          </cell>
          <cell r="B299">
            <v>7</v>
          </cell>
          <cell r="C299">
            <v>21</v>
          </cell>
          <cell r="D299">
            <v>24.5</v>
          </cell>
          <cell r="E299">
            <v>56</v>
          </cell>
          <cell r="F299">
            <v>147</v>
          </cell>
        </row>
        <row r="300">
          <cell r="A300" t="str">
            <v>COLONIA PRADERAS DEL PARAISO</v>
          </cell>
          <cell r="B300">
            <v>6</v>
          </cell>
          <cell r="C300">
            <v>18</v>
          </cell>
          <cell r="D300">
            <v>21</v>
          </cell>
          <cell r="E300">
            <v>48</v>
          </cell>
          <cell r="F300">
            <v>108</v>
          </cell>
        </row>
        <row r="301">
          <cell r="A301" t="str">
            <v>COLONIA PRADOS DEL NILO</v>
          </cell>
          <cell r="B301">
            <v>7</v>
          </cell>
          <cell r="C301">
            <v>21</v>
          </cell>
          <cell r="D301">
            <v>24.5</v>
          </cell>
          <cell r="E301">
            <v>56</v>
          </cell>
          <cell r="F301">
            <v>147</v>
          </cell>
        </row>
        <row r="302">
          <cell r="A302" t="str">
            <v>COLONIA PRADOS PROVIDENCIA</v>
          </cell>
          <cell r="B302">
            <v>10</v>
          </cell>
          <cell r="C302">
            <v>30</v>
          </cell>
          <cell r="D302">
            <v>35</v>
          </cell>
          <cell r="E302">
            <v>80</v>
          </cell>
          <cell r="F302">
            <v>300</v>
          </cell>
        </row>
        <row r="303">
          <cell r="A303" t="str">
            <v>COLONIA PROGRESO</v>
          </cell>
          <cell r="B303">
            <v>7</v>
          </cell>
          <cell r="C303">
            <v>21</v>
          </cell>
          <cell r="D303">
            <v>24.5</v>
          </cell>
          <cell r="E303">
            <v>56</v>
          </cell>
          <cell r="F303">
            <v>147</v>
          </cell>
        </row>
        <row r="304">
          <cell r="A304" t="str">
            <v>COLONIA PROVIDENCIA</v>
          </cell>
          <cell r="B304">
            <v>10</v>
          </cell>
          <cell r="C304">
            <v>30</v>
          </cell>
          <cell r="D304">
            <v>35</v>
          </cell>
          <cell r="E304">
            <v>80</v>
          </cell>
          <cell r="F304">
            <v>300</v>
          </cell>
        </row>
        <row r="305">
          <cell r="A305" t="str">
            <v>COLONIA PROVIDENCIA CUARTA SECCIÓN</v>
          </cell>
          <cell r="B305">
            <v>11</v>
          </cell>
          <cell r="C305">
            <v>33</v>
          </cell>
          <cell r="D305">
            <v>38.5</v>
          </cell>
          <cell r="E305">
            <v>88</v>
          </cell>
          <cell r="F305">
            <v>363</v>
          </cell>
        </row>
        <row r="306">
          <cell r="A306" t="str">
            <v>COLONIA PROVIDENCIA QUINTA SECCIÓN</v>
          </cell>
          <cell r="B306">
            <v>15</v>
          </cell>
          <cell r="C306">
            <v>45</v>
          </cell>
          <cell r="D306">
            <v>52.5</v>
          </cell>
          <cell r="E306">
            <v>120</v>
          </cell>
          <cell r="F306">
            <v>675</v>
          </cell>
        </row>
        <row r="307">
          <cell r="A307" t="str">
            <v>COLONIA PROVIDENCIA SEGUNDA SECCIÓN</v>
          </cell>
          <cell r="B307">
            <v>10</v>
          </cell>
          <cell r="C307">
            <v>30</v>
          </cell>
          <cell r="D307">
            <v>35</v>
          </cell>
          <cell r="E307">
            <v>80</v>
          </cell>
          <cell r="F307">
            <v>300</v>
          </cell>
        </row>
        <row r="308">
          <cell r="A308" t="str">
            <v>COLONIA PROVIDENCIA SUR</v>
          </cell>
          <cell r="B308">
            <v>11</v>
          </cell>
          <cell r="C308">
            <v>33</v>
          </cell>
          <cell r="D308">
            <v>38.5</v>
          </cell>
          <cell r="E308">
            <v>88</v>
          </cell>
          <cell r="F308">
            <v>363</v>
          </cell>
        </row>
        <row r="309">
          <cell r="A309" t="str">
            <v>COLONIA PROVIDENCIA TERCERA SECCIÓN</v>
          </cell>
          <cell r="B309">
            <v>10</v>
          </cell>
          <cell r="C309">
            <v>30</v>
          </cell>
          <cell r="D309">
            <v>35</v>
          </cell>
          <cell r="E309">
            <v>80</v>
          </cell>
          <cell r="F309">
            <v>300</v>
          </cell>
        </row>
        <row r="310">
          <cell r="A310" t="str">
            <v>COLONIA QUINTA VELARDE</v>
          </cell>
          <cell r="B310">
            <v>8</v>
          </cell>
          <cell r="C310">
            <v>24</v>
          </cell>
          <cell r="D310">
            <v>28</v>
          </cell>
          <cell r="E310">
            <v>64</v>
          </cell>
          <cell r="F310">
            <v>192</v>
          </cell>
        </row>
        <row r="311">
          <cell r="A311" t="str">
            <v>COLONIA RAMON CORONA</v>
          </cell>
          <cell r="B311">
            <v>17</v>
          </cell>
          <cell r="C311">
            <v>51</v>
          </cell>
          <cell r="D311">
            <v>59.5</v>
          </cell>
          <cell r="E311">
            <v>136</v>
          </cell>
          <cell r="F311">
            <v>867</v>
          </cell>
        </row>
        <row r="312">
          <cell r="A312" t="str">
            <v>COLONIA RAMON LOPEZ VELARDE</v>
          </cell>
          <cell r="B312">
            <v>6</v>
          </cell>
          <cell r="C312">
            <v>18</v>
          </cell>
          <cell r="D312">
            <v>21</v>
          </cell>
          <cell r="E312">
            <v>48</v>
          </cell>
          <cell r="F312">
            <v>108</v>
          </cell>
        </row>
        <row r="313">
          <cell r="A313" t="str">
            <v>COLONIA RANCHO BLANCO</v>
          </cell>
          <cell r="B313">
            <v>8</v>
          </cell>
          <cell r="C313">
            <v>24</v>
          </cell>
          <cell r="D313">
            <v>28</v>
          </cell>
          <cell r="E313">
            <v>64</v>
          </cell>
          <cell r="F313">
            <v>192</v>
          </cell>
        </row>
        <row r="314">
          <cell r="A314" t="str">
            <v>COLONIA RANCHO BLANCO ALAMO</v>
          </cell>
          <cell r="B314">
            <v>6</v>
          </cell>
          <cell r="C314">
            <v>18</v>
          </cell>
          <cell r="D314">
            <v>21</v>
          </cell>
          <cell r="E314">
            <v>48</v>
          </cell>
          <cell r="F314">
            <v>108</v>
          </cell>
        </row>
        <row r="315">
          <cell r="A315" t="str">
            <v>COLONIA RANCHO NUEVO PRIMERA SECCIÓN</v>
          </cell>
          <cell r="B315">
            <v>7</v>
          </cell>
          <cell r="C315">
            <v>21</v>
          </cell>
          <cell r="D315">
            <v>24.5</v>
          </cell>
          <cell r="E315">
            <v>56</v>
          </cell>
          <cell r="F315">
            <v>147</v>
          </cell>
        </row>
        <row r="316">
          <cell r="A316" t="str">
            <v>COLONIA RANCHO NUEVO SEGUNDA SECCIÓN</v>
          </cell>
          <cell r="B316">
            <v>7</v>
          </cell>
          <cell r="C316">
            <v>21</v>
          </cell>
          <cell r="D316">
            <v>24.5</v>
          </cell>
          <cell r="E316">
            <v>56</v>
          </cell>
          <cell r="F316">
            <v>147</v>
          </cell>
        </row>
        <row r="317">
          <cell r="A317" t="str">
            <v>COLONIA RANCHO SAN ANTONIO</v>
          </cell>
          <cell r="B317">
            <v>19</v>
          </cell>
          <cell r="C317">
            <v>57</v>
          </cell>
          <cell r="D317">
            <v>66.5</v>
          </cell>
          <cell r="E317">
            <v>152</v>
          </cell>
          <cell r="F317">
            <v>1083</v>
          </cell>
        </row>
        <row r="318">
          <cell r="A318" t="str">
            <v>COLONIA REFORMA</v>
          </cell>
          <cell r="B318">
            <v>7</v>
          </cell>
          <cell r="C318">
            <v>21</v>
          </cell>
          <cell r="D318">
            <v>24.5</v>
          </cell>
          <cell r="E318">
            <v>56</v>
          </cell>
          <cell r="F318">
            <v>147</v>
          </cell>
        </row>
        <row r="319">
          <cell r="A319" t="str">
            <v>COLONIA RESIDENCIAL DE LA  BARRANCA</v>
          </cell>
          <cell r="B319">
            <v>7</v>
          </cell>
          <cell r="C319">
            <v>21</v>
          </cell>
          <cell r="D319">
            <v>24.5</v>
          </cell>
          <cell r="E319">
            <v>56</v>
          </cell>
          <cell r="F319">
            <v>147</v>
          </cell>
        </row>
        <row r="320">
          <cell r="A320" t="str">
            <v>COLONIA RESIDENCIAL DEL PARQUE</v>
          </cell>
          <cell r="B320">
            <v>7</v>
          </cell>
          <cell r="C320">
            <v>21</v>
          </cell>
          <cell r="D320">
            <v>24.5</v>
          </cell>
          <cell r="E320">
            <v>56</v>
          </cell>
          <cell r="F320">
            <v>147</v>
          </cell>
        </row>
        <row r="321">
          <cell r="A321" t="str">
            <v>COLONIA RESIDENCIAL JUAN MANUEL</v>
          </cell>
          <cell r="B321">
            <v>11</v>
          </cell>
          <cell r="C321">
            <v>33</v>
          </cell>
          <cell r="D321">
            <v>38.5</v>
          </cell>
          <cell r="E321">
            <v>88</v>
          </cell>
          <cell r="F321">
            <v>363</v>
          </cell>
        </row>
        <row r="322">
          <cell r="A322" t="str">
            <v>COLONIA RESIDENCIAL LA CRUZ</v>
          </cell>
          <cell r="B322">
            <v>7</v>
          </cell>
          <cell r="C322">
            <v>21</v>
          </cell>
          <cell r="D322">
            <v>24.5</v>
          </cell>
          <cell r="E322">
            <v>56</v>
          </cell>
          <cell r="F322">
            <v>147</v>
          </cell>
        </row>
        <row r="323">
          <cell r="A323" t="str">
            <v>COLONIA RESIDENCIAL SAN ANDRES</v>
          </cell>
          <cell r="B323">
            <v>7</v>
          </cell>
          <cell r="C323">
            <v>21</v>
          </cell>
          <cell r="D323">
            <v>24.5</v>
          </cell>
          <cell r="E323">
            <v>56</v>
          </cell>
          <cell r="F323">
            <v>147</v>
          </cell>
        </row>
        <row r="324">
          <cell r="A324" t="str">
            <v>COLONIA RESIDENCIAL SAN ELIAS</v>
          </cell>
          <cell r="B324">
            <v>7</v>
          </cell>
          <cell r="C324">
            <v>21</v>
          </cell>
          <cell r="D324">
            <v>24.5</v>
          </cell>
          <cell r="E324">
            <v>56</v>
          </cell>
          <cell r="F324">
            <v>147</v>
          </cell>
        </row>
        <row r="325">
          <cell r="A325" t="str">
            <v>COLONIA RESIDENCIAL SAN RAFAEL</v>
          </cell>
          <cell r="B325">
            <v>9</v>
          </cell>
          <cell r="C325">
            <v>27</v>
          </cell>
          <cell r="D325">
            <v>31.5</v>
          </cell>
          <cell r="E325">
            <v>72</v>
          </cell>
          <cell r="F325">
            <v>243</v>
          </cell>
        </row>
        <row r="326">
          <cell r="A326" t="str">
            <v>COLONIA REVOLUCION</v>
          </cell>
          <cell r="B326">
            <v>6</v>
          </cell>
          <cell r="C326">
            <v>18</v>
          </cell>
          <cell r="D326">
            <v>21</v>
          </cell>
          <cell r="E326">
            <v>48</v>
          </cell>
          <cell r="F326">
            <v>108</v>
          </cell>
        </row>
        <row r="327">
          <cell r="A327" t="str">
            <v>COLONIA REVOLUCIONARIA</v>
          </cell>
          <cell r="B327">
            <v>6</v>
          </cell>
          <cell r="C327">
            <v>18</v>
          </cell>
          <cell r="D327">
            <v>21</v>
          </cell>
          <cell r="E327">
            <v>48</v>
          </cell>
          <cell r="F327">
            <v>108</v>
          </cell>
        </row>
        <row r="328">
          <cell r="A328" t="str">
            <v>COLONIA RINCONADA DE LA ARBOLEDA</v>
          </cell>
          <cell r="B328">
            <v>8</v>
          </cell>
          <cell r="C328">
            <v>24</v>
          </cell>
          <cell r="D328">
            <v>28</v>
          </cell>
          <cell r="E328">
            <v>64</v>
          </cell>
          <cell r="F328">
            <v>192</v>
          </cell>
        </row>
        <row r="329">
          <cell r="A329" t="str">
            <v>COLONIA RINCONADA DE SANTA RITA</v>
          </cell>
          <cell r="B329">
            <v>10</v>
          </cell>
          <cell r="C329">
            <v>30</v>
          </cell>
          <cell r="D329">
            <v>35</v>
          </cell>
          <cell r="E329">
            <v>80</v>
          </cell>
          <cell r="F329">
            <v>300</v>
          </cell>
        </row>
        <row r="330">
          <cell r="A330" t="str">
            <v>COLONIA RINCONADA DEL ARROYO</v>
          </cell>
          <cell r="B330">
            <v>60</v>
          </cell>
          <cell r="C330">
            <v>180</v>
          </cell>
          <cell r="D330">
            <v>210</v>
          </cell>
          <cell r="E330">
            <v>480</v>
          </cell>
          <cell r="F330">
            <v>10800</v>
          </cell>
        </row>
        <row r="331">
          <cell r="A331" t="str">
            <v>COLONIA RINCONADA DEL BOSQUE</v>
          </cell>
          <cell r="B331">
            <v>12</v>
          </cell>
          <cell r="C331">
            <v>36</v>
          </cell>
          <cell r="D331">
            <v>42</v>
          </cell>
          <cell r="E331">
            <v>96</v>
          </cell>
          <cell r="F331">
            <v>432</v>
          </cell>
        </row>
        <row r="332">
          <cell r="A332" t="str">
            <v>COLONIA RINCONADA DEL PLANETARIO</v>
          </cell>
          <cell r="B332">
            <v>55</v>
          </cell>
          <cell r="C332">
            <v>165</v>
          </cell>
          <cell r="D332">
            <v>192.5</v>
          </cell>
          <cell r="E332">
            <v>440</v>
          </cell>
          <cell r="F332">
            <v>9075</v>
          </cell>
        </row>
        <row r="333">
          <cell r="A333" t="str">
            <v>COLONIA RINCONADA SAN ANDRES</v>
          </cell>
          <cell r="B333">
            <v>6</v>
          </cell>
          <cell r="C333">
            <v>18</v>
          </cell>
          <cell r="D333">
            <v>21</v>
          </cell>
          <cell r="E333">
            <v>48</v>
          </cell>
          <cell r="F333">
            <v>108</v>
          </cell>
        </row>
        <row r="334">
          <cell r="A334" t="str">
            <v>COLONIA RINCONADA SAN ANDRES PONIENTE</v>
          </cell>
          <cell r="B334">
            <v>6</v>
          </cell>
          <cell r="C334">
            <v>18</v>
          </cell>
          <cell r="D334">
            <v>21</v>
          </cell>
          <cell r="E334">
            <v>48</v>
          </cell>
          <cell r="F334">
            <v>108</v>
          </cell>
        </row>
        <row r="335">
          <cell r="A335" t="str">
            <v>COLONIA RIO VERDE OBLATOS</v>
          </cell>
          <cell r="B335">
            <v>6</v>
          </cell>
          <cell r="C335">
            <v>18</v>
          </cell>
          <cell r="D335">
            <v>21</v>
          </cell>
          <cell r="E335">
            <v>48</v>
          </cell>
          <cell r="F335">
            <v>108</v>
          </cell>
        </row>
        <row r="336">
          <cell r="A336" t="str">
            <v>COLONIA ROJAS LADRÓN DE GUEVARA</v>
          </cell>
          <cell r="B336">
            <v>12</v>
          </cell>
          <cell r="C336">
            <v>36</v>
          </cell>
          <cell r="D336">
            <v>42</v>
          </cell>
          <cell r="E336">
            <v>96</v>
          </cell>
          <cell r="F336">
            <v>432</v>
          </cell>
        </row>
        <row r="337">
          <cell r="A337" t="str">
            <v>COLONIA SAGRADA FAMILIA</v>
          </cell>
          <cell r="B337">
            <v>7</v>
          </cell>
          <cell r="C337">
            <v>21</v>
          </cell>
          <cell r="D337">
            <v>24.5</v>
          </cell>
          <cell r="E337">
            <v>56</v>
          </cell>
          <cell r="F337">
            <v>147</v>
          </cell>
        </row>
        <row r="338">
          <cell r="A338" t="str">
            <v>COLONIA SAGRADO CORAZON</v>
          </cell>
          <cell r="B338">
            <v>9</v>
          </cell>
          <cell r="C338">
            <v>27</v>
          </cell>
          <cell r="D338">
            <v>31.5</v>
          </cell>
          <cell r="E338">
            <v>72</v>
          </cell>
          <cell r="F338">
            <v>243</v>
          </cell>
        </row>
        <row r="339">
          <cell r="A339" t="str">
            <v>COLONIA SAN ANDRES</v>
          </cell>
          <cell r="B339">
            <v>8</v>
          </cell>
          <cell r="C339">
            <v>24</v>
          </cell>
          <cell r="D339">
            <v>28</v>
          </cell>
          <cell r="E339">
            <v>64</v>
          </cell>
          <cell r="F339">
            <v>192</v>
          </cell>
        </row>
        <row r="340">
          <cell r="A340" t="str">
            <v>COLONIA SAN ANDRES CUARTA SECCIÓN</v>
          </cell>
          <cell r="B340">
            <v>7</v>
          </cell>
          <cell r="C340">
            <v>21</v>
          </cell>
          <cell r="D340">
            <v>24.5</v>
          </cell>
          <cell r="E340">
            <v>56</v>
          </cell>
          <cell r="F340">
            <v>147</v>
          </cell>
        </row>
        <row r="341">
          <cell r="A341" t="str">
            <v>COLONIA SAN ANDRES GIGANTES</v>
          </cell>
          <cell r="B341">
            <v>6</v>
          </cell>
          <cell r="C341">
            <v>18</v>
          </cell>
          <cell r="D341">
            <v>21</v>
          </cell>
          <cell r="E341">
            <v>48</v>
          </cell>
          <cell r="F341">
            <v>108</v>
          </cell>
        </row>
        <row r="342">
          <cell r="A342" t="str">
            <v>COLONIA SAN ANDRES PRIMERA SECCIÓN</v>
          </cell>
          <cell r="B342">
            <v>7</v>
          </cell>
          <cell r="C342">
            <v>21</v>
          </cell>
          <cell r="D342">
            <v>24.5</v>
          </cell>
          <cell r="E342">
            <v>56</v>
          </cell>
          <cell r="F342">
            <v>147</v>
          </cell>
        </row>
        <row r="343">
          <cell r="A343" t="str">
            <v>COLONIA SAN ANDRES ZONA 6</v>
          </cell>
          <cell r="B343">
            <v>7</v>
          </cell>
          <cell r="C343">
            <v>21</v>
          </cell>
          <cell r="D343">
            <v>24.5</v>
          </cell>
          <cell r="E343">
            <v>56</v>
          </cell>
          <cell r="F343">
            <v>147</v>
          </cell>
        </row>
        <row r="344">
          <cell r="A344" t="str">
            <v>COLONIA SAN ANTONIO</v>
          </cell>
          <cell r="B344">
            <v>7</v>
          </cell>
          <cell r="C344">
            <v>21</v>
          </cell>
          <cell r="D344">
            <v>24.5</v>
          </cell>
          <cell r="E344">
            <v>56</v>
          </cell>
          <cell r="F344">
            <v>147</v>
          </cell>
        </row>
        <row r="345">
          <cell r="A345" t="str">
            <v>COLONIA SAN BERNARDO</v>
          </cell>
          <cell r="B345">
            <v>7</v>
          </cell>
          <cell r="C345">
            <v>21</v>
          </cell>
          <cell r="D345">
            <v>24.5</v>
          </cell>
          <cell r="E345">
            <v>56</v>
          </cell>
          <cell r="F345">
            <v>147</v>
          </cell>
        </row>
        <row r="346">
          <cell r="A346" t="str">
            <v>COLONIA SAN CARLOS</v>
          </cell>
          <cell r="B346">
            <v>10</v>
          </cell>
          <cell r="C346">
            <v>30</v>
          </cell>
          <cell r="D346">
            <v>35</v>
          </cell>
          <cell r="E346">
            <v>80</v>
          </cell>
          <cell r="F346">
            <v>300</v>
          </cell>
        </row>
        <row r="347">
          <cell r="A347" t="str">
            <v>COLONIA SAN CRISPIN</v>
          </cell>
          <cell r="B347">
            <v>6</v>
          </cell>
          <cell r="C347">
            <v>18</v>
          </cell>
          <cell r="D347">
            <v>21</v>
          </cell>
          <cell r="E347">
            <v>48</v>
          </cell>
          <cell r="F347">
            <v>108</v>
          </cell>
        </row>
        <row r="348">
          <cell r="A348" t="str">
            <v>COLONIA SAN EUGENIO</v>
          </cell>
          <cell r="B348">
            <v>6</v>
          </cell>
          <cell r="C348">
            <v>18</v>
          </cell>
          <cell r="D348">
            <v>21</v>
          </cell>
          <cell r="E348">
            <v>48</v>
          </cell>
          <cell r="F348">
            <v>108</v>
          </cell>
        </row>
        <row r="349">
          <cell r="A349" t="str">
            <v>COLONIA SAN FELIPE PRIMERA SECCIÓN</v>
          </cell>
          <cell r="B349">
            <v>7</v>
          </cell>
          <cell r="C349">
            <v>21</v>
          </cell>
          <cell r="D349">
            <v>24.5</v>
          </cell>
          <cell r="E349">
            <v>56</v>
          </cell>
          <cell r="F349">
            <v>147</v>
          </cell>
        </row>
        <row r="350">
          <cell r="A350" t="str">
            <v>COLONIA SAN FELIPE SEGUNDA SECCIÓN</v>
          </cell>
          <cell r="B350">
            <v>8</v>
          </cell>
          <cell r="C350">
            <v>24</v>
          </cell>
          <cell r="D350">
            <v>28</v>
          </cell>
          <cell r="E350">
            <v>64</v>
          </cell>
          <cell r="F350">
            <v>192</v>
          </cell>
        </row>
        <row r="351">
          <cell r="A351" t="str">
            <v>COLONIA SAN ISIDRO</v>
          </cell>
          <cell r="B351">
            <v>7</v>
          </cell>
          <cell r="C351">
            <v>21</v>
          </cell>
          <cell r="D351">
            <v>24.5</v>
          </cell>
          <cell r="E351">
            <v>56</v>
          </cell>
          <cell r="F351">
            <v>147</v>
          </cell>
        </row>
        <row r="352">
          <cell r="A352" t="str">
            <v>COLONIA SAN JACINTO</v>
          </cell>
          <cell r="B352">
            <v>6</v>
          </cell>
          <cell r="C352">
            <v>18</v>
          </cell>
          <cell r="D352">
            <v>21</v>
          </cell>
          <cell r="E352">
            <v>48</v>
          </cell>
          <cell r="F352">
            <v>108</v>
          </cell>
        </row>
        <row r="353">
          <cell r="A353" t="str">
            <v>COLONIA SAN JOAQUIN</v>
          </cell>
          <cell r="B353">
            <v>8</v>
          </cell>
          <cell r="C353">
            <v>24</v>
          </cell>
          <cell r="D353">
            <v>28</v>
          </cell>
          <cell r="E353">
            <v>64</v>
          </cell>
          <cell r="F353">
            <v>192</v>
          </cell>
        </row>
        <row r="354">
          <cell r="A354" t="str">
            <v>COLONIA SAN JOSE RIO VERDE PRIMERA SECCIÓN</v>
          </cell>
          <cell r="B354">
            <v>6</v>
          </cell>
          <cell r="C354">
            <v>18</v>
          </cell>
          <cell r="D354">
            <v>21</v>
          </cell>
          <cell r="E354">
            <v>48</v>
          </cell>
          <cell r="F354">
            <v>108</v>
          </cell>
        </row>
        <row r="355">
          <cell r="A355" t="str">
            <v>COLONIA SAN JOSE RIO VERDE SEGUNDA SECCIÓN</v>
          </cell>
          <cell r="B355">
            <v>6</v>
          </cell>
          <cell r="C355">
            <v>18</v>
          </cell>
          <cell r="D355">
            <v>21</v>
          </cell>
          <cell r="E355">
            <v>48</v>
          </cell>
          <cell r="F355">
            <v>108</v>
          </cell>
        </row>
        <row r="356">
          <cell r="A356" t="str">
            <v>COLONIA SAN JUAN BOSCO</v>
          </cell>
          <cell r="B356">
            <v>7</v>
          </cell>
          <cell r="C356">
            <v>21</v>
          </cell>
          <cell r="D356">
            <v>24.5</v>
          </cell>
          <cell r="E356">
            <v>56</v>
          </cell>
          <cell r="F356">
            <v>147</v>
          </cell>
        </row>
        <row r="357">
          <cell r="A357" t="str">
            <v>COLONIA SAN JUAN DE DIOS</v>
          </cell>
          <cell r="B357">
            <v>8</v>
          </cell>
          <cell r="C357">
            <v>24</v>
          </cell>
          <cell r="D357">
            <v>28</v>
          </cell>
          <cell r="E357">
            <v>64</v>
          </cell>
          <cell r="F357">
            <v>192</v>
          </cell>
        </row>
        <row r="358">
          <cell r="A358" t="str">
            <v>COLONIA SAN LUCAS</v>
          </cell>
          <cell r="B358">
            <v>11</v>
          </cell>
          <cell r="C358">
            <v>33</v>
          </cell>
          <cell r="D358">
            <v>38.5</v>
          </cell>
          <cell r="E358">
            <v>88</v>
          </cell>
          <cell r="F358">
            <v>363</v>
          </cell>
        </row>
        <row r="359">
          <cell r="A359" t="str">
            <v>COLONIA SAN MARCOS</v>
          </cell>
          <cell r="B359">
            <v>7</v>
          </cell>
          <cell r="C359">
            <v>21</v>
          </cell>
          <cell r="D359">
            <v>24.5</v>
          </cell>
          <cell r="E359">
            <v>56</v>
          </cell>
          <cell r="F359">
            <v>147</v>
          </cell>
        </row>
        <row r="360">
          <cell r="A360" t="str">
            <v>COLONIA SAN MARTIN ANEXO</v>
          </cell>
          <cell r="B360">
            <v>7</v>
          </cell>
          <cell r="C360">
            <v>21</v>
          </cell>
          <cell r="D360">
            <v>24.5</v>
          </cell>
          <cell r="E360">
            <v>56</v>
          </cell>
          <cell r="F360">
            <v>147</v>
          </cell>
        </row>
        <row r="361">
          <cell r="A361" t="str">
            <v>COLONIA SAN MIGUEL DE HUENTITÁN PRIMERA SECCIÓN</v>
          </cell>
          <cell r="B361">
            <v>8</v>
          </cell>
          <cell r="C361">
            <v>24</v>
          </cell>
          <cell r="D361">
            <v>28</v>
          </cell>
          <cell r="E361">
            <v>64</v>
          </cell>
          <cell r="F361">
            <v>192</v>
          </cell>
        </row>
        <row r="362">
          <cell r="A362" t="str">
            <v>COLONIA SAN MIGUEL DE HUENTITÁN SEGUNDA SECCIÓN</v>
          </cell>
          <cell r="B362">
            <v>7</v>
          </cell>
          <cell r="C362">
            <v>21</v>
          </cell>
          <cell r="D362">
            <v>24.5</v>
          </cell>
          <cell r="E362">
            <v>56</v>
          </cell>
          <cell r="F362">
            <v>147</v>
          </cell>
        </row>
        <row r="363">
          <cell r="A363" t="str">
            <v>COLONIA SAN MIGUEL DE HUENTITÁN TERCERA SECCIÓN</v>
          </cell>
          <cell r="B363">
            <v>9</v>
          </cell>
          <cell r="C363">
            <v>27</v>
          </cell>
          <cell r="D363">
            <v>31.5</v>
          </cell>
          <cell r="E363">
            <v>72</v>
          </cell>
          <cell r="F363">
            <v>243</v>
          </cell>
        </row>
        <row r="364">
          <cell r="A364" t="str">
            <v>COLONIA SAN MIGUEL DE MEZQUITÁN</v>
          </cell>
          <cell r="B364">
            <v>7</v>
          </cell>
          <cell r="C364">
            <v>21</v>
          </cell>
          <cell r="D364">
            <v>24.5</v>
          </cell>
          <cell r="E364">
            <v>56</v>
          </cell>
          <cell r="F364">
            <v>147</v>
          </cell>
        </row>
        <row r="365">
          <cell r="A365" t="str">
            <v>COLONIA SAN RAFAEL</v>
          </cell>
          <cell r="B365">
            <v>6</v>
          </cell>
          <cell r="C365">
            <v>18</v>
          </cell>
          <cell r="D365">
            <v>21</v>
          </cell>
          <cell r="E365">
            <v>48</v>
          </cell>
          <cell r="F365">
            <v>108</v>
          </cell>
        </row>
        <row r="366">
          <cell r="A366" t="str">
            <v>COLONIA SAN RAFAEL II</v>
          </cell>
          <cell r="B366">
            <v>6</v>
          </cell>
          <cell r="C366">
            <v>18</v>
          </cell>
          <cell r="D366">
            <v>21</v>
          </cell>
          <cell r="E366">
            <v>48</v>
          </cell>
          <cell r="F366">
            <v>108</v>
          </cell>
        </row>
        <row r="367">
          <cell r="A367" t="str">
            <v>COLONIA SAN RAMON</v>
          </cell>
          <cell r="B367">
            <v>7</v>
          </cell>
          <cell r="C367">
            <v>21</v>
          </cell>
          <cell r="D367">
            <v>24.5</v>
          </cell>
          <cell r="E367">
            <v>56</v>
          </cell>
          <cell r="F367">
            <v>147</v>
          </cell>
        </row>
        <row r="368">
          <cell r="A368" t="str">
            <v>COLONIA SAN VICENTE</v>
          </cell>
          <cell r="B368">
            <v>7</v>
          </cell>
          <cell r="C368">
            <v>21</v>
          </cell>
          <cell r="D368">
            <v>24.5</v>
          </cell>
          <cell r="E368">
            <v>56</v>
          </cell>
          <cell r="F368">
            <v>147</v>
          </cell>
        </row>
        <row r="369">
          <cell r="A369" t="str">
            <v>COLONIA SANTA CECILIA PRIMERA SECCIÓN</v>
          </cell>
          <cell r="B369">
            <v>5</v>
          </cell>
          <cell r="C369">
            <v>15</v>
          </cell>
          <cell r="D369">
            <v>17.5</v>
          </cell>
          <cell r="E369">
            <v>40</v>
          </cell>
          <cell r="F369">
            <v>75</v>
          </cell>
        </row>
        <row r="370">
          <cell r="A370" t="str">
            <v>COLONIA SANTA CECILIA SEGUNDA SECCIÓN</v>
          </cell>
          <cell r="B370">
            <v>6</v>
          </cell>
          <cell r="C370">
            <v>18</v>
          </cell>
          <cell r="D370">
            <v>21</v>
          </cell>
          <cell r="E370">
            <v>48</v>
          </cell>
          <cell r="F370">
            <v>108</v>
          </cell>
        </row>
        <row r="371">
          <cell r="A371" t="str">
            <v>COLONIA SANTA CECILIA TERCERA SECCIÓN</v>
          </cell>
          <cell r="B371">
            <v>6</v>
          </cell>
          <cell r="C371">
            <v>18</v>
          </cell>
          <cell r="D371">
            <v>21</v>
          </cell>
          <cell r="E371">
            <v>48</v>
          </cell>
          <cell r="F371">
            <v>108</v>
          </cell>
        </row>
        <row r="372">
          <cell r="A372" t="str">
            <v>COLONIA SANTA EDUWIGES</v>
          </cell>
          <cell r="B372">
            <v>8</v>
          </cell>
          <cell r="C372">
            <v>24</v>
          </cell>
          <cell r="D372">
            <v>28</v>
          </cell>
          <cell r="E372">
            <v>64</v>
          </cell>
          <cell r="F372">
            <v>192</v>
          </cell>
        </row>
        <row r="373">
          <cell r="A373" t="str">
            <v>COLONIA SANTA ELENA ALCALDE ORIENTE</v>
          </cell>
          <cell r="B373">
            <v>7</v>
          </cell>
          <cell r="C373">
            <v>21</v>
          </cell>
          <cell r="D373">
            <v>24.5</v>
          </cell>
          <cell r="E373">
            <v>56</v>
          </cell>
          <cell r="F373">
            <v>147</v>
          </cell>
        </row>
        <row r="374">
          <cell r="A374" t="str">
            <v>COLONIA SANTA ELENA ALCALDE PONIENTE</v>
          </cell>
          <cell r="B374">
            <v>7</v>
          </cell>
          <cell r="C374">
            <v>21</v>
          </cell>
          <cell r="D374">
            <v>24.5</v>
          </cell>
          <cell r="E374">
            <v>56</v>
          </cell>
          <cell r="F374">
            <v>147</v>
          </cell>
        </row>
        <row r="375">
          <cell r="A375" t="str">
            <v>COLONIA SANTA ELENA DE LA CRUZ</v>
          </cell>
          <cell r="B375">
            <v>6</v>
          </cell>
          <cell r="C375">
            <v>18</v>
          </cell>
          <cell r="D375">
            <v>21</v>
          </cell>
          <cell r="E375">
            <v>48</v>
          </cell>
          <cell r="F375">
            <v>108</v>
          </cell>
        </row>
        <row r="376">
          <cell r="A376" t="str">
            <v>COLONIA SANTA ELENA ESTADIO</v>
          </cell>
          <cell r="B376">
            <v>6</v>
          </cell>
          <cell r="C376">
            <v>18</v>
          </cell>
          <cell r="D376">
            <v>21</v>
          </cell>
          <cell r="E376">
            <v>48</v>
          </cell>
          <cell r="F376">
            <v>108</v>
          </cell>
        </row>
        <row r="377">
          <cell r="A377" t="str">
            <v>COLONIA SANTA MARIA</v>
          </cell>
          <cell r="B377">
            <v>7</v>
          </cell>
          <cell r="C377">
            <v>21</v>
          </cell>
          <cell r="D377">
            <v>24.5</v>
          </cell>
          <cell r="E377">
            <v>56</v>
          </cell>
          <cell r="F377">
            <v>147</v>
          </cell>
        </row>
        <row r="378">
          <cell r="A378" t="str">
            <v>COLONIA SANTA MARIA DE SILO</v>
          </cell>
          <cell r="B378">
            <v>7</v>
          </cell>
          <cell r="C378">
            <v>21</v>
          </cell>
          <cell r="D378">
            <v>24.5</v>
          </cell>
          <cell r="E378">
            <v>56</v>
          </cell>
          <cell r="F378">
            <v>147</v>
          </cell>
        </row>
        <row r="379">
          <cell r="A379" t="str">
            <v>COLONIA SANTA MARIA ORIENTE</v>
          </cell>
          <cell r="B379">
            <v>7</v>
          </cell>
          <cell r="C379">
            <v>21</v>
          </cell>
          <cell r="D379">
            <v>24.5</v>
          </cell>
          <cell r="E379">
            <v>56</v>
          </cell>
          <cell r="F379">
            <v>147</v>
          </cell>
        </row>
        <row r="380">
          <cell r="A380" t="str">
            <v>COLONIA SANTA MONICA PRIMERA SECCIÓN</v>
          </cell>
          <cell r="B380">
            <v>7</v>
          </cell>
          <cell r="C380">
            <v>21</v>
          </cell>
          <cell r="D380">
            <v>24.5</v>
          </cell>
          <cell r="E380">
            <v>56</v>
          </cell>
          <cell r="F380">
            <v>147</v>
          </cell>
        </row>
        <row r="381">
          <cell r="A381" t="str">
            <v>COLONIA SANTA MONICA SEGUNDA SECCIÓN</v>
          </cell>
          <cell r="B381">
            <v>8</v>
          </cell>
          <cell r="C381">
            <v>24</v>
          </cell>
          <cell r="D381">
            <v>28</v>
          </cell>
          <cell r="E381">
            <v>64</v>
          </cell>
          <cell r="F381">
            <v>192</v>
          </cell>
        </row>
        <row r="382">
          <cell r="A382" t="str">
            <v>COLONIA SANTA ROSA</v>
          </cell>
          <cell r="B382">
            <v>7</v>
          </cell>
          <cell r="C382">
            <v>21</v>
          </cell>
          <cell r="D382">
            <v>24.5</v>
          </cell>
          <cell r="E382">
            <v>56</v>
          </cell>
          <cell r="F382">
            <v>147</v>
          </cell>
        </row>
        <row r="383">
          <cell r="A383" t="str">
            <v>COLONIA SANTA TERESITA</v>
          </cell>
          <cell r="B383">
            <v>7</v>
          </cell>
          <cell r="C383">
            <v>21</v>
          </cell>
          <cell r="D383">
            <v>24.5</v>
          </cell>
          <cell r="E383">
            <v>56</v>
          </cell>
          <cell r="F383">
            <v>147</v>
          </cell>
        </row>
        <row r="384">
          <cell r="A384" t="str">
            <v>COLONIA SANTUARIO SEGUNDA SECCIÓN</v>
          </cell>
          <cell r="B384">
            <v>8</v>
          </cell>
          <cell r="C384">
            <v>24</v>
          </cell>
          <cell r="D384">
            <v>28</v>
          </cell>
          <cell r="E384">
            <v>64</v>
          </cell>
          <cell r="F384">
            <v>192</v>
          </cell>
        </row>
        <row r="385">
          <cell r="A385" t="str">
            <v>COLONIA SIMON BOLIVAR</v>
          </cell>
          <cell r="B385">
            <v>4</v>
          </cell>
          <cell r="C385">
            <v>12</v>
          </cell>
          <cell r="D385">
            <v>14</v>
          </cell>
          <cell r="E385">
            <v>32</v>
          </cell>
          <cell r="F385">
            <v>48</v>
          </cell>
        </row>
        <row r="386">
          <cell r="A386" t="str">
            <v>COLONIA SUTAJ</v>
          </cell>
          <cell r="B386">
            <v>7</v>
          </cell>
          <cell r="C386">
            <v>21</v>
          </cell>
          <cell r="D386">
            <v>24.5</v>
          </cell>
          <cell r="E386">
            <v>56</v>
          </cell>
          <cell r="F386">
            <v>147</v>
          </cell>
        </row>
        <row r="387">
          <cell r="A387" t="str">
            <v>COLONIA TALPITA ORIENTE</v>
          </cell>
          <cell r="B387">
            <v>7</v>
          </cell>
          <cell r="C387">
            <v>21</v>
          </cell>
          <cell r="D387">
            <v>24.5</v>
          </cell>
          <cell r="E387">
            <v>56</v>
          </cell>
          <cell r="F387">
            <v>147</v>
          </cell>
        </row>
        <row r="388">
          <cell r="A388" t="str">
            <v>COLONIA TALPITA PONIENTE</v>
          </cell>
          <cell r="B388">
            <v>7</v>
          </cell>
          <cell r="C388">
            <v>21</v>
          </cell>
          <cell r="D388">
            <v>24.5</v>
          </cell>
          <cell r="E388">
            <v>56</v>
          </cell>
          <cell r="F388">
            <v>147</v>
          </cell>
        </row>
        <row r="389">
          <cell r="A389" t="str">
            <v>COLONIA TEPOPOTE</v>
          </cell>
          <cell r="B389">
            <v>8</v>
          </cell>
          <cell r="C389">
            <v>24</v>
          </cell>
          <cell r="D389">
            <v>28</v>
          </cell>
          <cell r="E389">
            <v>64</v>
          </cell>
          <cell r="F389">
            <v>192</v>
          </cell>
        </row>
        <row r="390">
          <cell r="A390" t="str">
            <v>COLONIA TEPOPOTE OESTE</v>
          </cell>
          <cell r="B390">
            <v>7</v>
          </cell>
          <cell r="C390">
            <v>21</v>
          </cell>
          <cell r="D390">
            <v>24.5</v>
          </cell>
          <cell r="E390">
            <v>56</v>
          </cell>
          <cell r="F390">
            <v>147</v>
          </cell>
        </row>
        <row r="391">
          <cell r="A391" t="str">
            <v>COLONIA TERRANOVA</v>
          </cell>
          <cell r="B391">
            <v>10</v>
          </cell>
          <cell r="C391">
            <v>30</v>
          </cell>
          <cell r="D391">
            <v>35</v>
          </cell>
          <cell r="E391">
            <v>80</v>
          </cell>
          <cell r="F391">
            <v>300</v>
          </cell>
        </row>
        <row r="392">
          <cell r="A392" t="str">
            <v>COLONIA TERRAZAS MONRAZ</v>
          </cell>
          <cell r="B392">
            <v>11</v>
          </cell>
          <cell r="C392">
            <v>33</v>
          </cell>
          <cell r="D392">
            <v>38.5</v>
          </cell>
          <cell r="E392">
            <v>88</v>
          </cell>
          <cell r="F392">
            <v>363</v>
          </cell>
        </row>
        <row r="393">
          <cell r="A393" t="str">
            <v>COLONIA TETLÁN I</v>
          </cell>
          <cell r="B393">
            <v>6</v>
          </cell>
          <cell r="C393">
            <v>18</v>
          </cell>
          <cell r="D393">
            <v>21</v>
          </cell>
          <cell r="E393">
            <v>48</v>
          </cell>
          <cell r="F393">
            <v>108</v>
          </cell>
        </row>
        <row r="394">
          <cell r="A394" t="str">
            <v>COLONIA TETLÁN II</v>
          </cell>
          <cell r="B394">
            <v>8</v>
          </cell>
          <cell r="C394">
            <v>24</v>
          </cell>
          <cell r="D394">
            <v>28</v>
          </cell>
          <cell r="E394">
            <v>64</v>
          </cell>
          <cell r="F394">
            <v>192</v>
          </cell>
        </row>
        <row r="395">
          <cell r="A395" t="str">
            <v>COLONIA TETLÁN RIO VERDE</v>
          </cell>
          <cell r="B395">
            <v>6</v>
          </cell>
          <cell r="C395">
            <v>18</v>
          </cell>
          <cell r="D395">
            <v>21</v>
          </cell>
          <cell r="E395">
            <v>48</v>
          </cell>
          <cell r="F395">
            <v>108</v>
          </cell>
        </row>
        <row r="396">
          <cell r="A396" t="str">
            <v>COLONIA UNIDAD MODELO</v>
          </cell>
          <cell r="B396">
            <v>6</v>
          </cell>
          <cell r="C396">
            <v>18</v>
          </cell>
          <cell r="D396">
            <v>21</v>
          </cell>
          <cell r="E396">
            <v>48</v>
          </cell>
          <cell r="F396">
            <v>108</v>
          </cell>
        </row>
        <row r="397">
          <cell r="A397" t="str">
            <v>COLONIA UNION DE URBANO CETEMISTAS</v>
          </cell>
          <cell r="B397">
            <v>5</v>
          </cell>
          <cell r="C397">
            <v>15</v>
          </cell>
          <cell r="D397">
            <v>17.5</v>
          </cell>
          <cell r="E397">
            <v>40</v>
          </cell>
          <cell r="F397">
            <v>75</v>
          </cell>
        </row>
        <row r="398">
          <cell r="A398" t="str">
            <v>COLONIA UNIVERSITARIA</v>
          </cell>
          <cell r="B398">
            <v>7</v>
          </cell>
          <cell r="C398">
            <v>21</v>
          </cell>
          <cell r="D398">
            <v>24.5</v>
          </cell>
          <cell r="E398">
            <v>56</v>
          </cell>
          <cell r="F398">
            <v>147</v>
          </cell>
        </row>
        <row r="399">
          <cell r="A399" t="str">
            <v>COLONIA VALLARTA COUNTRY</v>
          </cell>
          <cell r="B399">
            <v>23</v>
          </cell>
          <cell r="C399">
            <v>69</v>
          </cell>
          <cell r="D399">
            <v>80.5</v>
          </cell>
          <cell r="E399">
            <v>184</v>
          </cell>
          <cell r="F399">
            <v>1587</v>
          </cell>
        </row>
        <row r="400">
          <cell r="A400" t="str">
            <v>COLONIA VALLARTA NORTE</v>
          </cell>
          <cell r="B400">
            <v>11</v>
          </cell>
          <cell r="C400">
            <v>33</v>
          </cell>
          <cell r="D400">
            <v>38.5</v>
          </cell>
          <cell r="E400">
            <v>88</v>
          </cell>
          <cell r="F400">
            <v>363</v>
          </cell>
        </row>
        <row r="401">
          <cell r="A401" t="str">
            <v>COLONIA VALLARTA PONIENTE</v>
          </cell>
          <cell r="B401">
            <v>11</v>
          </cell>
          <cell r="C401">
            <v>33</v>
          </cell>
          <cell r="D401">
            <v>38.5</v>
          </cell>
          <cell r="E401">
            <v>88</v>
          </cell>
          <cell r="F401">
            <v>363</v>
          </cell>
        </row>
        <row r="402">
          <cell r="A402" t="str">
            <v>COLONIA VALLARTA SAN JORGE</v>
          </cell>
          <cell r="B402">
            <v>9</v>
          </cell>
          <cell r="C402">
            <v>27</v>
          </cell>
          <cell r="D402">
            <v>31.5</v>
          </cell>
          <cell r="E402">
            <v>72</v>
          </cell>
          <cell r="F402">
            <v>243</v>
          </cell>
        </row>
        <row r="403">
          <cell r="A403" t="str">
            <v>COLONIA VALLARTA SUR</v>
          </cell>
          <cell r="B403">
            <v>10</v>
          </cell>
          <cell r="C403">
            <v>30</v>
          </cell>
          <cell r="D403">
            <v>35</v>
          </cell>
          <cell r="E403">
            <v>80</v>
          </cell>
          <cell r="F403">
            <v>300</v>
          </cell>
        </row>
        <row r="404">
          <cell r="A404" t="str">
            <v>COLONIA VALLE DEL ALAMO</v>
          </cell>
          <cell r="B404">
            <v>7</v>
          </cell>
          <cell r="C404">
            <v>21</v>
          </cell>
          <cell r="D404">
            <v>24.5</v>
          </cell>
          <cell r="E404">
            <v>56</v>
          </cell>
          <cell r="F404">
            <v>147</v>
          </cell>
        </row>
        <row r="405">
          <cell r="A405" t="str">
            <v>COLONIA VECINDAD JARDINES DEL BOSQUE</v>
          </cell>
          <cell r="B405">
            <v>9</v>
          </cell>
          <cell r="C405">
            <v>27</v>
          </cell>
          <cell r="D405">
            <v>31.5</v>
          </cell>
          <cell r="E405">
            <v>72</v>
          </cell>
          <cell r="F405">
            <v>243</v>
          </cell>
        </row>
        <row r="406">
          <cell r="A406" t="str">
            <v>COLONIA VERDE VALLE</v>
          </cell>
          <cell r="B406">
            <v>12</v>
          </cell>
          <cell r="C406">
            <v>36</v>
          </cell>
          <cell r="D406">
            <v>42</v>
          </cell>
          <cell r="E406">
            <v>96</v>
          </cell>
          <cell r="F406">
            <v>432</v>
          </cell>
        </row>
        <row r="407">
          <cell r="A407" t="str">
            <v>COLONIA VICENTE GUERRERO</v>
          </cell>
          <cell r="B407">
            <v>7</v>
          </cell>
          <cell r="C407">
            <v>21</v>
          </cell>
          <cell r="D407">
            <v>24.5</v>
          </cell>
          <cell r="E407">
            <v>56</v>
          </cell>
          <cell r="F407">
            <v>147</v>
          </cell>
        </row>
        <row r="408">
          <cell r="A408" t="str">
            <v>COLONIA VILLA DE LOS COLOMOS</v>
          </cell>
          <cell r="B408">
            <v>24</v>
          </cell>
          <cell r="C408">
            <v>72</v>
          </cell>
          <cell r="D408">
            <v>84</v>
          </cell>
          <cell r="E408">
            <v>192</v>
          </cell>
          <cell r="F408">
            <v>1728</v>
          </cell>
        </row>
        <row r="409">
          <cell r="A409" t="str">
            <v>COLONIA VILLA HERMOSA</v>
          </cell>
          <cell r="B409">
            <v>7</v>
          </cell>
          <cell r="C409">
            <v>21</v>
          </cell>
          <cell r="D409">
            <v>24.5</v>
          </cell>
          <cell r="E409">
            <v>56</v>
          </cell>
          <cell r="F409">
            <v>147</v>
          </cell>
        </row>
        <row r="410">
          <cell r="A410" t="str">
            <v>COLONIA VILLA VICENTE GUERRERO</v>
          </cell>
          <cell r="B410">
            <v>8</v>
          </cell>
          <cell r="C410">
            <v>24</v>
          </cell>
          <cell r="D410">
            <v>28</v>
          </cell>
          <cell r="E410">
            <v>64</v>
          </cell>
          <cell r="F410">
            <v>192</v>
          </cell>
        </row>
        <row r="411">
          <cell r="A411" t="str">
            <v>COLONIA VILLAS DE GUADALUPE</v>
          </cell>
          <cell r="B411">
            <v>7</v>
          </cell>
          <cell r="C411">
            <v>21</v>
          </cell>
          <cell r="D411">
            <v>24.5</v>
          </cell>
          <cell r="E411">
            <v>56</v>
          </cell>
          <cell r="F411">
            <v>147</v>
          </cell>
        </row>
        <row r="412">
          <cell r="A412" t="str">
            <v>COLONIA VILLAS DE LA BARRANCA</v>
          </cell>
          <cell r="B412">
            <v>5</v>
          </cell>
          <cell r="C412">
            <v>15</v>
          </cell>
          <cell r="D412">
            <v>17.5</v>
          </cell>
          <cell r="E412">
            <v>40</v>
          </cell>
          <cell r="F412">
            <v>75</v>
          </cell>
        </row>
        <row r="413">
          <cell r="A413" t="str">
            <v>COLONIA VILLAS DE LA CANTERA</v>
          </cell>
          <cell r="B413">
            <v>7</v>
          </cell>
          <cell r="C413">
            <v>21</v>
          </cell>
          <cell r="D413">
            <v>24.5</v>
          </cell>
          <cell r="E413">
            <v>56</v>
          </cell>
          <cell r="F413">
            <v>147</v>
          </cell>
        </row>
        <row r="414">
          <cell r="A414" t="str">
            <v>COLONIA VILLAS DE LA CRUZ</v>
          </cell>
          <cell r="B414">
            <v>6</v>
          </cell>
          <cell r="C414">
            <v>18</v>
          </cell>
          <cell r="D414">
            <v>21</v>
          </cell>
          <cell r="E414">
            <v>48</v>
          </cell>
          <cell r="F414">
            <v>108</v>
          </cell>
        </row>
        <row r="415">
          <cell r="A415" t="str">
            <v>COLONIA VILLAS DE SAN JUAN</v>
          </cell>
          <cell r="B415">
            <v>7</v>
          </cell>
          <cell r="C415">
            <v>21</v>
          </cell>
          <cell r="D415">
            <v>24.5</v>
          </cell>
          <cell r="E415">
            <v>56</v>
          </cell>
          <cell r="F415">
            <v>147</v>
          </cell>
        </row>
        <row r="416">
          <cell r="A416" t="str">
            <v>COLONIA VILLAS DE SAN JUAN ZONA 3</v>
          </cell>
          <cell r="B416">
            <v>6</v>
          </cell>
          <cell r="C416">
            <v>18</v>
          </cell>
          <cell r="D416">
            <v>21</v>
          </cell>
          <cell r="E416">
            <v>48</v>
          </cell>
          <cell r="F416">
            <v>108</v>
          </cell>
        </row>
        <row r="417">
          <cell r="A417" t="str">
            <v>COLONIA VILLAS DEL NILO</v>
          </cell>
          <cell r="B417">
            <v>10</v>
          </cell>
          <cell r="C417">
            <v>30</v>
          </cell>
          <cell r="D417">
            <v>35</v>
          </cell>
          <cell r="E417">
            <v>80</v>
          </cell>
          <cell r="F417">
            <v>300</v>
          </cell>
        </row>
        <row r="418">
          <cell r="A418" t="str">
            <v>COLONIA VILLAS LA PRESA</v>
          </cell>
          <cell r="B418">
            <v>7</v>
          </cell>
          <cell r="C418">
            <v>21</v>
          </cell>
          <cell r="D418">
            <v>24.5</v>
          </cell>
          <cell r="E418">
            <v>56</v>
          </cell>
          <cell r="F418">
            <v>147</v>
          </cell>
        </row>
        <row r="419">
          <cell r="A419" t="str">
            <v>COLONIA VILLASEÑOR</v>
          </cell>
          <cell r="B419">
            <v>7</v>
          </cell>
          <cell r="C419">
            <v>21</v>
          </cell>
          <cell r="D419">
            <v>24.5</v>
          </cell>
          <cell r="E419">
            <v>56</v>
          </cell>
          <cell r="F419">
            <v>147</v>
          </cell>
        </row>
        <row r="420">
          <cell r="A420" t="str">
            <v>COLONIA VISTAS DEL NILO</v>
          </cell>
          <cell r="B420">
            <v>6</v>
          </cell>
          <cell r="C420">
            <v>18</v>
          </cell>
          <cell r="D420">
            <v>21</v>
          </cell>
          <cell r="E420">
            <v>48</v>
          </cell>
          <cell r="F420">
            <v>108</v>
          </cell>
        </row>
        <row r="421">
          <cell r="A421" t="str">
            <v>COLONIA VISTAS DEL SUR</v>
          </cell>
          <cell r="B421">
            <v>7</v>
          </cell>
          <cell r="C421">
            <v>21</v>
          </cell>
          <cell r="D421">
            <v>24.5</v>
          </cell>
          <cell r="E421">
            <v>56</v>
          </cell>
          <cell r="F421">
            <v>147</v>
          </cell>
        </row>
        <row r="422">
          <cell r="A422" t="str">
            <v>COLONIA ZONA DE INDUSTRIAS DOS</v>
          </cell>
          <cell r="B422">
            <v>13</v>
          </cell>
          <cell r="C422">
            <v>39</v>
          </cell>
          <cell r="D422">
            <v>45.5</v>
          </cell>
          <cell r="E422">
            <v>104</v>
          </cell>
          <cell r="F422">
            <v>507</v>
          </cell>
        </row>
        <row r="423">
          <cell r="A423" t="str">
            <v>COLONIA ZONA DE INDUSTRIAS TRES</v>
          </cell>
          <cell r="B423">
            <v>40</v>
          </cell>
          <cell r="C423">
            <v>120</v>
          </cell>
          <cell r="D423">
            <v>140</v>
          </cell>
          <cell r="E423">
            <v>320</v>
          </cell>
          <cell r="F423">
            <v>4800</v>
          </cell>
        </row>
        <row r="424">
          <cell r="A424" t="str">
            <v>COLONIA ZONA DE INDUSTRIAS UNO</v>
          </cell>
          <cell r="B424">
            <v>49</v>
          </cell>
          <cell r="C424">
            <v>147</v>
          </cell>
          <cell r="D424">
            <v>171.5</v>
          </cell>
          <cell r="E424">
            <v>392</v>
          </cell>
          <cell r="F424">
            <v>7203</v>
          </cell>
        </row>
        <row r="425">
          <cell r="A425" t="str">
            <v>COLONIA ZONA FEDERAL</v>
          </cell>
          <cell r="B425">
            <v>32</v>
          </cell>
          <cell r="C425">
            <v>96</v>
          </cell>
          <cell r="D425">
            <v>112</v>
          </cell>
          <cell r="E425">
            <v>256</v>
          </cell>
          <cell r="F425">
            <v>3072</v>
          </cell>
        </row>
        <row r="426">
          <cell r="A426" t="str">
            <v>COLONIA ZONA INDUSTRIAL</v>
          </cell>
          <cell r="B426">
            <v>30</v>
          </cell>
          <cell r="C426">
            <v>90</v>
          </cell>
          <cell r="D426">
            <v>105</v>
          </cell>
          <cell r="E426">
            <v>240</v>
          </cell>
          <cell r="F426">
            <v>2700</v>
          </cell>
        </row>
        <row r="427">
          <cell r="A427" t="str">
            <v>CONJUNTO HABITACIONAL HUENTITÁN EL ALTO ZONA 3</v>
          </cell>
          <cell r="B427">
            <v>8</v>
          </cell>
          <cell r="C427">
            <v>24</v>
          </cell>
          <cell r="D427">
            <v>28</v>
          </cell>
          <cell r="E427">
            <v>64</v>
          </cell>
          <cell r="F427">
            <v>192</v>
          </cell>
        </row>
        <row r="428">
          <cell r="A428" t="str">
            <v>CONJUNTO HABITACIONAL MARGARITA MAZA DE JUAREZ</v>
          </cell>
          <cell r="B428">
            <v>6</v>
          </cell>
          <cell r="C428">
            <v>18</v>
          </cell>
          <cell r="D428">
            <v>21</v>
          </cell>
          <cell r="E428">
            <v>48</v>
          </cell>
          <cell r="F428">
            <v>108</v>
          </cell>
        </row>
        <row r="429">
          <cell r="A429" t="str">
            <v>FRACCIONAMIENTO AARON JOAQUIN</v>
          </cell>
          <cell r="B429">
            <v>6</v>
          </cell>
          <cell r="C429">
            <v>18</v>
          </cell>
          <cell r="D429">
            <v>21</v>
          </cell>
          <cell r="E429">
            <v>48</v>
          </cell>
          <cell r="F429">
            <v>108</v>
          </cell>
        </row>
        <row r="430">
          <cell r="A430" t="str">
            <v>FRACCIONAMIENTO BEATRIZ HERNANDEZ</v>
          </cell>
          <cell r="B430">
            <v>6</v>
          </cell>
          <cell r="C430">
            <v>18</v>
          </cell>
          <cell r="D430">
            <v>21</v>
          </cell>
          <cell r="E430">
            <v>48</v>
          </cell>
          <cell r="F430">
            <v>108</v>
          </cell>
        </row>
        <row r="431">
          <cell r="A431" t="str">
            <v>FRACCIONAMIENTO EL ZALATE</v>
          </cell>
          <cell r="B431">
            <v>5</v>
          </cell>
          <cell r="C431">
            <v>15</v>
          </cell>
          <cell r="D431">
            <v>17.5</v>
          </cell>
          <cell r="E431">
            <v>40</v>
          </cell>
          <cell r="F431">
            <v>75</v>
          </cell>
        </row>
        <row r="432">
          <cell r="A432" t="str">
            <v>FRACCIONAMIENTO JARDINES DE LA CRUZ SEGUNDA SECCIÓN</v>
          </cell>
          <cell r="B432">
            <v>7</v>
          </cell>
          <cell r="C432">
            <v>21</v>
          </cell>
          <cell r="D432">
            <v>24.5</v>
          </cell>
          <cell r="E432">
            <v>56</v>
          </cell>
          <cell r="F432">
            <v>147</v>
          </cell>
        </row>
        <row r="433">
          <cell r="A433" t="str">
            <v>FRACCIONAMIENTO JARDINES DE LA PAZ</v>
          </cell>
          <cell r="B433">
            <v>7</v>
          </cell>
          <cell r="C433">
            <v>21</v>
          </cell>
          <cell r="D433">
            <v>24.5</v>
          </cell>
          <cell r="E433">
            <v>56</v>
          </cell>
          <cell r="F433">
            <v>147</v>
          </cell>
        </row>
        <row r="434">
          <cell r="A434" t="str">
            <v>FRACCIONAMIENTO JARDINES DEL SUR</v>
          </cell>
          <cell r="B434">
            <v>7</v>
          </cell>
          <cell r="C434">
            <v>21</v>
          </cell>
          <cell r="D434">
            <v>24.5</v>
          </cell>
          <cell r="E434">
            <v>56</v>
          </cell>
          <cell r="F434">
            <v>147</v>
          </cell>
        </row>
        <row r="435">
          <cell r="A435" t="str">
            <v>FRACCIONAMIENTO LAGOS DE ORIENTE SEGUNDA SECCIÓN</v>
          </cell>
          <cell r="B435">
            <v>6</v>
          </cell>
          <cell r="C435">
            <v>18</v>
          </cell>
          <cell r="D435">
            <v>21</v>
          </cell>
          <cell r="E435">
            <v>48</v>
          </cell>
          <cell r="F435">
            <v>108</v>
          </cell>
        </row>
        <row r="436">
          <cell r="A436" t="str">
            <v>FRACCIONAMIENTO RESIDENCIAL LA CRUZ</v>
          </cell>
          <cell r="B436">
            <v>7</v>
          </cell>
          <cell r="C436">
            <v>21</v>
          </cell>
          <cell r="D436">
            <v>24.5</v>
          </cell>
          <cell r="E436">
            <v>56</v>
          </cell>
          <cell r="F436">
            <v>147</v>
          </cell>
        </row>
        <row r="437">
          <cell r="A437" t="str">
            <v>FRACCIONAMIENTO RIO VERDE OBLATOS</v>
          </cell>
          <cell r="B437">
            <v>6</v>
          </cell>
          <cell r="C437">
            <v>18</v>
          </cell>
          <cell r="D437">
            <v>21</v>
          </cell>
          <cell r="E437">
            <v>48</v>
          </cell>
          <cell r="F437">
            <v>108</v>
          </cell>
        </row>
        <row r="438">
          <cell r="A438" t="str">
            <v>FRACCIONAMIENTO UNIVERSITARIA</v>
          </cell>
          <cell r="B438">
            <v>10</v>
          </cell>
          <cell r="C438">
            <v>30</v>
          </cell>
          <cell r="D438">
            <v>35</v>
          </cell>
          <cell r="E438">
            <v>80</v>
          </cell>
          <cell r="F438">
            <v>300</v>
          </cell>
        </row>
        <row r="439">
          <cell r="A439" t="str">
            <v>UNIDAD HABITACIONAL 1 DE MAYO</v>
          </cell>
          <cell r="B439">
            <v>6</v>
          </cell>
          <cell r="C439">
            <v>18</v>
          </cell>
          <cell r="D439">
            <v>21</v>
          </cell>
          <cell r="E439">
            <v>48</v>
          </cell>
          <cell r="F439">
            <v>108</v>
          </cell>
        </row>
        <row r="440">
          <cell r="A440" t="str">
            <v>UNIDAD HABITACIONAL 2001</v>
          </cell>
          <cell r="B440">
            <v>11</v>
          </cell>
          <cell r="C440">
            <v>33</v>
          </cell>
          <cell r="D440">
            <v>38.5</v>
          </cell>
          <cell r="E440">
            <v>88</v>
          </cell>
          <cell r="F440">
            <v>363</v>
          </cell>
        </row>
        <row r="441">
          <cell r="A441" t="str">
            <v>UNIDAD HABITACIONAL ATEMAJAC</v>
          </cell>
          <cell r="B441">
            <v>7</v>
          </cell>
          <cell r="C441">
            <v>21</v>
          </cell>
          <cell r="D441">
            <v>24.5</v>
          </cell>
          <cell r="E441">
            <v>56</v>
          </cell>
          <cell r="F441">
            <v>147</v>
          </cell>
        </row>
        <row r="442">
          <cell r="A442" t="str">
            <v>UNIDAD HABITACIONAL BALCONES DE OBLATOS PRIMERA SECCIÓN</v>
          </cell>
          <cell r="B442">
            <v>6</v>
          </cell>
          <cell r="C442">
            <v>18</v>
          </cell>
          <cell r="D442">
            <v>21</v>
          </cell>
          <cell r="E442">
            <v>48</v>
          </cell>
          <cell r="F442">
            <v>108</v>
          </cell>
        </row>
        <row r="443">
          <cell r="A443" t="str">
            <v>UNIDAD HABITACIONAL BENITO JUAREZ</v>
          </cell>
          <cell r="B443">
            <v>6</v>
          </cell>
          <cell r="C443">
            <v>18</v>
          </cell>
          <cell r="D443">
            <v>21</v>
          </cell>
          <cell r="E443">
            <v>48</v>
          </cell>
          <cell r="F443">
            <v>108</v>
          </cell>
        </row>
        <row r="444">
          <cell r="A444" t="str">
            <v>UNIDAD HABITACIONAL CIRCUNVALACIÓN METRO</v>
          </cell>
          <cell r="B444">
            <v>8</v>
          </cell>
          <cell r="C444">
            <v>24</v>
          </cell>
          <cell r="D444">
            <v>28</v>
          </cell>
          <cell r="E444">
            <v>64</v>
          </cell>
          <cell r="F444">
            <v>192</v>
          </cell>
        </row>
        <row r="445">
          <cell r="A445" t="str">
            <v>UNIDAD HABITACIONAL COLINAS DE LA NORMAL</v>
          </cell>
          <cell r="B445">
            <v>8</v>
          </cell>
          <cell r="C445">
            <v>24</v>
          </cell>
          <cell r="D445">
            <v>28</v>
          </cell>
          <cell r="E445">
            <v>64</v>
          </cell>
          <cell r="F445">
            <v>192</v>
          </cell>
        </row>
        <row r="446">
          <cell r="A446" t="str">
            <v>UNIDAD HABITACIONAL COLOMOS INDEPENDENCIA</v>
          </cell>
          <cell r="B446">
            <v>6</v>
          </cell>
          <cell r="C446">
            <v>18</v>
          </cell>
          <cell r="D446">
            <v>21</v>
          </cell>
          <cell r="E446">
            <v>48</v>
          </cell>
          <cell r="F446">
            <v>108</v>
          </cell>
        </row>
        <row r="447">
          <cell r="A447" t="str">
            <v>UNIDAD HABITACIONAL ECHEVERRIA SEGUNDA SECCIÓN</v>
          </cell>
          <cell r="B447">
            <v>7</v>
          </cell>
          <cell r="C447">
            <v>21</v>
          </cell>
          <cell r="D447">
            <v>24.5</v>
          </cell>
          <cell r="E447">
            <v>56</v>
          </cell>
          <cell r="F447">
            <v>147</v>
          </cell>
        </row>
        <row r="448">
          <cell r="A448" t="str">
            <v>UNIDAD HABITACIONAL EL PARIAN</v>
          </cell>
          <cell r="B448">
            <v>37</v>
          </cell>
          <cell r="C448">
            <v>111</v>
          </cell>
          <cell r="D448">
            <v>129.5</v>
          </cell>
          <cell r="E448">
            <v>296</v>
          </cell>
          <cell r="F448">
            <v>4107</v>
          </cell>
        </row>
        <row r="449">
          <cell r="A449" t="str">
            <v>UNIDAD HABITACIONAL EL RETIRO</v>
          </cell>
          <cell r="B449">
            <v>6</v>
          </cell>
          <cell r="C449">
            <v>18</v>
          </cell>
          <cell r="D449">
            <v>21</v>
          </cell>
          <cell r="E449">
            <v>48</v>
          </cell>
          <cell r="F449">
            <v>108</v>
          </cell>
        </row>
        <row r="450">
          <cell r="A450" t="str">
            <v>UNIDAD HABITACIONAL EL SANTUARIO</v>
          </cell>
          <cell r="B450">
            <v>7</v>
          </cell>
          <cell r="C450">
            <v>21</v>
          </cell>
          <cell r="D450">
            <v>24.5</v>
          </cell>
          <cell r="E450">
            <v>56</v>
          </cell>
          <cell r="F450">
            <v>147</v>
          </cell>
        </row>
        <row r="451">
          <cell r="A451" t="str">
            <v>UNIDAD HABITACIONAL EX HACIENDA DE OBLATOS</v>
          </cell>
          <cell r="B451">
            <v>6</v>
          </cell>
          <cell r="C451">
            <v>18</v>
          </cell>
          <cell r="D451">
            <v>21</v>
          </cell>
          <cell r="E451">
            <v>48</v>
          </cell>
          <cell r="F451">
            <v>108</v>
          </cell>
        </row>
        <row r="452">
          <cell r="A452" t="str">
            <v>UNIDAD HABITACIONAL FABRICA DE ATEMAJAC</v>
          </cell>
          <cell r="B452">
            <v>6</v>
          </cell>
          <cell r="C452">
            <v>18</v>
          </cell>
          <cell r="D452">
            <v>21</v>
          </cell>
          <cell r="E452">
            <v>48</v>
          </cell>
          <cell r="F452">
            <v>108</v>
          </cell>
        </row>
        <row r="453">
          <cell r="A453" t="str">
            <v>UNIDAD HABITACIONAL FIDEL VELAZQUEZ</v>
          </cell>
          <cell r="B453">
            <v>5</v>
          </cell>
          <cell r="C453">
            <v>15</v>
          </cell>
          <cell r="D453">
            <v>17.5</v>
          </cell>
          <cell r="E453">
            <v>40</v>
          </cell>
          <cell r="F453">
            <v>75</v>
          </cell>
        </row>
        <row r="454">
          <cell r="A454" t="str">
            <v>UNIDAD HABITACIONAL FLORES MAGON</v>
          </cell>
          <cell r="B454">
            <v>6</v>
          </cell>
          <cell r="C454">
            <v>18</v>
          </cell>
          <cell r="D454">
            <v>21</v>
          </cell>
          <cell r="E454">
            <v>48</v>
          </cell>
          <cell r="F454">
            <v>108</v>
          </cell>
        </row>
        <row r="455">
          <cell r="A455" t="str">
            <v>UNIDAD HABITACIONAL GUADALAJARA ORIENTE</v>
          </cell>
          <cell r="B455">
            <v>7</v>
          </cell>
          <cell r="C455">
            <v>21</v>
          </cell>
          <cell r="D455">
            <v>24.5</v>
          </cell>
          <cell r="E455">
            <v>56</v>
          </cell>
          <cell r="F455">
            <v>147</v>
          </cell>
        </row>
        <row r="456">
          <cell r="A456" t="str">
            <v>UNIDAD HABITACIONAL GUADALUPANA NORTE</v>
          </cell>
          <cell r="B456">
            <v>7</v>
          </cell>
          <cell r="C456">
            <v>21</v>
          </cell>
          <cell r="D456">
            <v>24.5</v>
          </cell>
          <cell r="E456">
            <v>56</v>
          </cell>
          <cell r="F456">
            <v>147</v>
          </cell>
        </row>
        <row r="457">
          <cell r="A457" t="str">
            <v>UNIDAD HABITACIONAL HUENTITÁN EL ALTO ZONA 3</v>
          </cell>
          <cell r="B457">
            <v>5</v>
          </cell>
          <cell r="C457">
            <v>15</v>
          </cell>
          <cell r="D457">
            <v>17.5</v>
          </cell>
          <cell r="E457">
            <v>40</v>
          </cell>
          <cell r="F457">
            <v>75</v>
          </cell>
        </row>
        <row r="458">
          <cell r="A458" t="str">
            <v>UNIDAD HABITACIONAL INDEPENDENCIA</v>
          </cell>
          <cell r="B458">
            <v>20</v>
          </cell>
          <cell r="C458">
            <v>60</v>
          </cell>
          <cell r="D458">
            <v>70</v>
          </cell>
          <cell r="E458">
            <v>160</v>
          </cell>
          <cell r="F458">
            <v>1200</v>
          </cell>
        </row>
        <row r="459">
          <cell r="A459" t="str">
            <v>UNIDAD HABITACIONAL INDEPENDENCIA ORIENTE</v>
          </cell>
          <cell r="B459">
            <v>11</v>
          </cell>
          <cell r="C459">
            <v>33</v>
          </cell>
          <cell r="D459">
            <v>38.5</v>
          </cell>
          <cell r="E459">
            <v>88</v>
          </cell>
          <cell r="F459">
            <v>363</v>
          </cell>
        </row>
        <row r="460">
          <cell r="A460" t="str">
            <v>UNIDAD HABITACIONAL INDEPENDENCIA PONIENTE</v>
          </cell>
          <cell r="B460">
            <v>8</v>
          </cell>
          <cell r="C460">
            <v>24</v>
          </cell>
          <cell r="D460">
            <v>28</v>
          </cell>
          <cell r="E460">
            <v>64</v>
          </cell>
          <cell r="F460">
            <v>192</v>
          </cell>
        </row>
        <row r="461">
          <cell r="A461" t="str">
            <v>UNIDAD HABITACIONAL JARDINES ATEMAJAC</v>
          </cell>
          <cell r="B461">
            <v>6</v>
          </cell>
          <cell r="C461">
            <v>18</v>
          </cell>
          <cell r="D461">
            <v>21</v>
          </cell>
          <cell r="E461">
            <v>48</v>
          </cell>
          <cell r="F461">
            <v>108</v>
          </cell>
        </row>
        <row r="462">
          <cell r="A462" t="str">
            <v>UNIDAD HABITACIONAL JARDINES DEL COUNTRY SEGUNDA SECCIÓN</v>
          </cell>
          <cell r="B462">
            <v>8</v>
          </cell>
          <cell r="C462">
            <v>24</v>
          </cell>
          <cell r="D462">
            <v>28</v>
          </cell>
          <cell r="E462">
            <v>64</v>
          </cell>
          <cell r="F462">
            <v>192</v>
          </cell>
        </row>
        <row r="463">
          <cell r="A463" t="str">
            <v>UNIDAD HABITACIONAL LA LOMA</v>
          </cell>
          <cell r="B463">
            <v>7</v>
          </cell>
          <cell r="C463">
            <v>21</v>
          </cell>
          <cell r="D463">
            <v>24.5</v>
          </cell>
          <cell r="E463">
            <v>56</v>
          </cell>
          <cell r="F463">
            <v>147</v>
          </cell>
        </row>
        <row r="464">
          <cell r="A464" t="str">
            <v>UNIDAD HABITACIONAL LA LOMA PONIENTE</v>
          </cell>
          <cell r="B464">
            <v>7</v>
          </cell>
          <cell r="C464">
            <v>21</v>
          </cell>
          <cell r="D464">
            <v>24.5</v>
          </cell>
          <cell r="E464">
            <v>56</v>
          </cell>
          <cell r="F464">
            <v>147</v>
          </cell>
        </row>
        <row r="465">
          <cell r="A465" t="str">
            <v>UNIDAD HABITACIONAL LA PAZ</v>
          </cell>
          <cell r="B465">
            <v>6</v>
          </cell>
          <cell r="C465">
            <v>18</v>
          </cell>
          <cell r="D465">
            <v>21</v>
          </cell>
          <cell r="E465">
            <v>48</v>
          </cell>
          <cell r="F465">
            <v>108</v>
          </cell>
        </row>
        <row r="466">
          <cell r="A466" t="str">
            <v>UNIDAD HABITACIONAL LA PERLA</v>
          </cell>
          <cell r="B466">
            <v>8</v>
          </cell>
          <cell r="C466">
            <v>24</v>
          </cell>
          <cell r="D466">
            <v>28</v>
          </cell>
          <cell r="E466">
            <v>64</v>
          </cell>
          <cell r="F466">
            <v>192</v>
          </cell>
        </row>
        <row r="467">
          <cell r="A467" t="str">
            <v>UNIDAD HABITACIONAL LOMAS DE OBLATOS SEGUNDA SECCIÓN</v>
          </cell>
          <cell r="B467">
            <v>7</v>
          </cell>
          <cell r="C467">
            <v>21</v>
          </cell>
          <cell r="D467">
            <v>24.5</v>
          </cell>
          <cell r="E467">
            <v>56</v>
          </cell>
          <cell r="F467">
            <v>147</v>
          </cell>
        </row>
        <row r="468">
          <cell r="A468" t="str">
            <v>UNIDAD HABITACIONAL LOMAS DE REVOLUCIÓN</v>
          </cell>
          <cell r="B468">
            <v>7</v>
          </cell>
          <cell r="C468">
            <v>21</v>
          </cell>
          <cell r="D468">
            <v>24.5</v>
          </cell>
          <cell r="E468">
            <v>56</v>
          </cell>
          <cell r="F468">
            <v>147</v>
          </cell>
        </row>
        <row r="469">
          <cell r="A469" t="str">
            <v>UNIDAD HABITACIONAL MARGARITA MAZA DE JUAREZ</v>
          </cell>
          <cell r="B469">
            <v>7</v>
          </cell>
          <cell r="C469">
            <v>21</v>
          </cell>
          <cell r="D469">
            <v>24.5</v>
          </cell>
          <cell r="E469">
            <v>56</v>
          </cell>
          <cell r="F469">
            <v>147</v>
          </cell>
        </row>
        <row r="470">
          <cell r="A470" t="str">
            <v>UNIDAD HABITACIONAL MEZQUITAN</v>
          </cell>
          <cell r="B470">
            <v>7</v>
          </cell>
          <cell r="C470">
            <v>21</v>
          </cell>
          <cell r="D470">
            <v>24.5</v>
          </cell>
          <cell r="E470">
            <v>56</v>
          </cell>
          <cell r="F470">
            <v>147</v>
          </cell>
        </row>
        <row r="471">
          <cell r="A471" t="str">
            <v>UNIDAD HABITACIONAL MEZQUITAN COUNTRY</v>
          </cell>
          <cell r="B471">
            <v>8</v>
          </cell>
          <cell r="C471">
            <v>24</v>
          </cell>
          <cell r="D471">
            <v>28</v>
          </cell>
          <cell r="E471">
            <v>64</v>
          </cell>
          <cell r="F471">
            <v>192</v>
          </cell>
        </row>
        <row r="472">
          <cell r="A472" t="str">
            <v>UNIDAD HABITACIONAL MIRAVALLE CUARTA SECCIÓN</v>
          </cell>
          <cell r="B472">
            <v>6</v>
          </cell>
          <cell r="C472">
            <v>18</v>
          </cell>
          <cell r="D472">
            <v>21</v>
          </cell>
          <cell r="E472">
            <v>48</v>
          </cell>
          <cell r="F472">
            <v>108</v>
          </cell>
        </row>
        <row r="473">
          <cell r="A473" t="str">
            <v>UNIDAD HABITACIONAL MIRAVALLE NOVENA SECCIÓN</v>
          </cell>
          <cell r="B473">
            <v>5</v>
          </cell>
          <cell r="C473">
            <v>15</v>
          </cell>
          <cell r="D473">
            <v>17.5</v>
          </cell>
          <cell r="E473">
            <v>40</v>
          </cell>
          <cell r="F473">
            <v>75</v>
          </cell>
        </row>
        <row r="474">
          <cell r="A474" t="str">
            <v>UNIDAD HABITACIONAL NUEVO SUR</v>
          </cell>
          <cell r="B474">
            <v>5</v>
          </cell>
          <cell r="C474">
            <v>15</v>
          </cell>
          <cell r="D474">
            <v>17.5</v>
          </cell>
          <cell r="E474">
            <v>40</v>
          </cell>
          <cell r="F474">
            <v>75</v>
          </cell>
        </row>
        <row r="475">
          <cell r="A475" t="str">
            <v>UNIDAD HABITACIONAL OBELISCOS</v>
          </cell>
          <cell r="B475">
            <v>7</v>
          </cell>
          <cell r="C475">
            <v>21</v>
          </cell>
          <cell r="D475">
            <v>24.5</v>
          </cell>
          <cell r="E475">
            <v>56</v>
          </cell>
          <cell r="F475">
            <v>147</v>
          </cell>
        </row>
        <row r="476">
          <cell r="A476" t="str">
            <v>UNIDAD HABITACIONAL OBLATOS TERCERA SECCIÓN</v>
          </cell>
          <cell r="B476">
            <v>6</v>
          </cell>
          <cell r="C476">
            <v>18</v>
          </cell>
          <cell r="D476">
            <v>21</v>
          </cell>
          <cell r="E476">
            <v>48</v>
          </cell>
          <cell r="F476">
            <v>108</v>
          </cell>
        </row>
        <row r="477">
          <cell r="A477" t="str">
            <v>UNIDAD HABITACIONAL RANCHO NUEVO PRIMERA SECCIÓN</v>
          </cell>
          <cell r="B477">
            <v>8</v>
          </cell>
          <cell r="C477">
            <v>24</v>
          </cell>
          <cell r="D477">
            <v>28</v>
          </cell>
          <cell r="E477">
            <v>64</v>
          </cell>
          <cell r="F477">
            <v>192</v>
          </cell>
        </row>
        <row r="478">
          <cell r="A478" t="str">
            <v>UNIDAD HABITACIONAL RANCHO NUEVO SEGUNDA SECCIÓN</v>
          </cell>
          <cell r="B478">
            <v>7</v>
          </cell>
          <cell r="C478">
            <v>21</v>
          </cell>
          <cell r="D478">
            <v>24.5</v>
          </cell>
          <cell r="E478">
            <v>56</v>
          </cell>
          <cell r="F478">
            <v>147</v>
          </cell>
        </row>
        <row r="479">
          <cell r="A479" t="str">
            <v>UNIDAD HABITACIONAL RESIDENCIAL SAN RAFAEL</v>
          </cell>
          <cell r="B479">
            <v>9</v>
          </cell>
          <cell r="C479">
            <v>27</v>
          </cell>
          <cell r="D479">
            <v>31.5</v>
          </cell>
          <cell r="E479">
            <v>72</v>
          </cell>
          <cell r="F479">
            <v>243</v>
          </cell>
        </row>
        <row r="480">
          <cell r="A480" t="str">
            <v>UNIDAD HABITACIONAL REVOLUCION</v>
          </cell>
          <cell r="B480">
            <v>7</v>
          </cell>
          <cell r="C480">
            <v>21</v>
          </cell>
          <cell r="D480">
            <v>24.5</v>
          </cell>
          <cell r="E480">
            <v>56</v>
          </cell>
          <cell r="F480">
            <v>147</v>
          </cell>
        </row>
        <row r="481">
          <cell r="A481" t="str">
            <v>UNIDAD HABITACIONAL SAGRADO CORAZON</v>
          </cell>
          <cell r="B481">
            <v>7</v>
          </cell>
          <cell r="C481">
            <v>21</v>
          </cell>
          <cell r="D481">
            <v>24.5</v>
          </cell>
          <cell r="E481">
            <v>56</v>
          </cell>
          <cell r="F481">
            <v>147</v>
          </cell>
        </row>
        <row r="482">
          <cell r="A482" t="str">
            <v>UNIDAD HABITACIONAL SAN ANDRES GIGANTES</v>
          </cell>
          <cell r="B482">
            <v>7</v>
          </cell>
          <cell r="C482">
            <v>21</v>
          </cell>
          <cell r="D482">
            <v>24.5</v>
          </cell>
          <cell r="E482">
            <v>56</v>
          </cell>
          <cell r="F482">
            <v>147</v>
          </cell>
        </row>
        <row r="483">
          <cell r="A483" t="str">
            <v>UNIDAD HABITACIONAL SAN ANDRES PRIMERA SECCIÓN</v>
          </cell>
          <cell r="B483">
            <v>6</v>
          </cell>
          <cell r="C483">
            <v>18</v>
          </cell>
          <cell r="D483">
            <v>21</v>
          </cell>
          <cell r="E483">
            <v>48</v>
          </cell>
          <cell r="F483">
            <v>108</v>
          </cell>
        </row>
        <row r="484">
          <cell r="A484" t="str">
            <v>UNIDAD HABITACIONAL SAN CARLOS</v>
          </cell>
          <cell r="B484">
            <v>12</v>
          </cell>
          <cell r="C484">
            <v>36</v>
          </cell>
          <cell r="D484">
            <v>42</v>
          </cell>
          <cell r="E484">
            <v>96</v>
          </cell>
          <cell r="F484">
            <v>432</v>
          </cell>
        </row>
        <row r="485">
          <cell r="A485" t="str">
            <v>UNIDAD HABITACIONAL SAN EUGENIO</v>
          </cell>
          <cell r="B485">
            <v>6</v>
          </cell>
          <cell r="C485">
            <v>18</v>
          </cell>
          <cell r="D485">
            <v>21</v>
          </cell>
          <cell r="E485">
            <v>48</v>
          </cell>
          <cell r="F485">
            <v>108</v>
          </cell>
        </row>
        <row r="486">
          <cell r="A486" t="str">
            <v>UNIDAD HABITACIONAL SAN JOSE RIO VERDE SEGUNDA SECCIÓN</v>
          </cell>
          <cell r="B486">
            <v>6</v>
          </cell>
          <cell r="C486">
            <v>18</v>
          </cell>
          <cell r="D486">
            <v>21</v>
          </cell>
          <cell r="E486">
            <v>48</v>
          </cell>
          <cell r="F486">
            <v>108</v>
          </cell>
        </row>
        <row r="487">
          <cell r="A487" t="str">
            <v>UNIDAD HABITACIONAL SAN MIGUEL DE HUENTITÁN PRIMERA SECCIÓN</v>
          </cell>
          <cell r="B487">
            <v>7</v>
          </cell>
          <cell r="C487">
            <v>21</v>
          </cell>
          <cell r="D487">
            <v>24.5</v>
          </cell>
          <cell r="E487">
            <v>56</v>
          </cell>
          <cell r="F487">
            <v>147</v>
          </cell>
        </row>
        <row r="488">
          <cell r="A488" t="str">
            <v>UNIDAD HABITACIONAL SANTA CECILIA TERCERA SECCIÓN</v>
          </cell>
          <cell r="B488">
            <v>5</v>
          </cell>
          <cell r="C488">
            <v>15</v>
          </cell>
          <cell r="D488">
            <v>17.5</v>
          </cell>
          <cell r="E488">
            <v>40</v>
          </cell>
          <cell r="F488">
            <v>75</v>
          </cell>
        </row>
        <row r="489">
          <cell r="A489" t="str">
            <v>UNIDAD HABITACIONAL SANTA ELENA ALCALDE ORIENTE</v>
          </cell>
          <cell r="B489">
            <v>7</v>
          </cell>
          <cell r="C489">
            <v>21</v>
          </cell>
          <cell r="D489">
            <v>24.5</v>
          </cell>
          <cell r="E489">
            <v>56</v>
          </cell>
          <cell r="F489">
            <v>147</v>
          </cell>
        </row>
        <row r="490">
          <cell r="A490" t="str">
            <v>UNIDAD HABITACIONAL SANTA MONICA SEGUNDA SECCIÓN</v>
          </cell>
          <cell r="B490">
            <v>8</v>
          </cell>
          <cell r="C490">
            <v>24</v>
          </cell>
          <cell r="D490">
            <v>28</v>
          </cell>
          <cell r="E490">
            <v>64</v>
          </cell>
          <cell r="F490">
            <v>192</v>
          </cell>
        </row>
        <row r="491">
          <cell r="A491" t="str">
            <v>UNIDAD HABITACIONAL SANTA TERESITA</v>
          </cell>
          <cell r="B491">
            <v>7</v>
          </cell>
          <cell r="C491">
            <v>21</v>
          </cell>
          <cell r="D491">
            <v>24.5</v>
          </cell>
          <cell r="E491">
            <v>56</v>
          </cell>
          <cell r="F491">
            <v>147</v>
          </cell>
        </row>
        <row r="492">
          <cell r="A492" t="str">
            <v>UNIDAD HABITACIONAL SIMON BOLIVAR</v>
          </cell>
          <cell r="B492">
            <v>4</v>
          </cell>
          <cell r="C492">
            <v>12</v>
          </cell>
          <cell r="D492">
            <v>14</v>
          </cell>
          <cell r="E492">
            <v>32</v>
          </cell>
          <cell r="F492">
            <v>48</v>
          </cell>
        </row>
        <row r="493">
          <cell r="A493" t="str">
            <v>UNIDAD HABITACIONAL TETLÁN RIO VERDE</v>
          </cell>
          <cell r="B493">
            <v>6</v>
          </cell>
          <cell r="C493">
            <v>18</v>
          </cell>
          <cell r="D493">
            <v>21</v>
          </cell>
          <cell r="E493">
            <v>48</v>
          </cell>
          <cell r="F493">
            <v>108</v>
          </cell>
        </row>
        <row r="494">
          <cell r="A494" t="str">
            <v>UNIDAD HABITACIONAL UNIVERSITARIA</v>
          </cell>
          <cell r="B494">
            <v>8</v>
          </cell>
          <cell r="C494">
            <v>24</v>
          </cell>
          <cell r="D494">
            <v>28</v>
          </cell>
          <cell r="E494">
            <v>64</v>
          </cell>
          <cell r="F494">
            <v>192</v>
          </cell>
        </row>
        <row r="495">
          <cell r="A495" t="str">
            <v>UNIDAD HABITACIONAL VALLARTA COUNTRY</v>
          </cell>
          <cell r="B495">
            <v>10</v>
          </cell>
          <cell r="C495">
            <v>30</v>
          </cell>
          <cell r="D495">
            <v>35</v>
          </cell>
          <cell r="E495">
            <v>80</v>
          </cell>
          <cell r="F495">
            <v>300</v>
          </cell>
        </row>
        <row r="496">
          <cell r="A496" t="str">
            <v>UNIDAD HABITACIONAL VILLAS DE LA BARRANCA</v>
          </cell>
          <cell r="B496">
            <v>5</v>
          </cell>
          <cell r="C496">
            <v>15</v>
          </cell>
          <cell r="D496">
            <v>17.5</v>
          </cell>
          <cell r="E496">
            <v>40</v>
          </cell>
          <cell r="F496">
            <v>75</v>
          </cell>
        </row>
      </sheetData>
      <sheetData sheetId="1"/>
      <sheetData sheetId="2"/>
      <sheetData sheetId="3"/>
    </sheetDataSet>
  </externalBook>
</externalLink>
</file>

<file path=xl/tables/table1.xml><?xml version="1.0" encoding="utf-8"?>
<table xmlns="http://schemas.openxmlformats.org/spreadsheetml/2006/main" id="7" name="Tabla1368" displayName="Tabla1368" ref="D371:K1130" totalsRowShown="0" headerRowDxfId="21" dataDxfId="19" headerRowBorderDxfId="20" headerRowCellStyle="Normal 10 2" dataCellStyle="Normal 10 2">
  <autoFilter ref="D371:K1130"/>
  <sortState ref="D372:F815">
    <sortCondition ref="D1:D445"/>
  </sortState>
  <tableColumns count="8">
    <tableColumn id="1" name="zonaValor" dataDxfId="18" dataCellStyle="Normal 10 2"/>
    <tableColumn id="2" name="lamina" dataDxfId="17" dataCellStyle="Normal 10 2"/>
    <tableColumn id="3" name="valor" dataDxfId="16" dataCellStyle="Normal 10 2"/>
    <tableColumn id="4" name="distrito" dataDxfId="15" dataCellStyle="Normal 10 2"/>
    <tableColumn id="8" name="areaTipo" dataDxfId="14" dataCellStyle="Normal 10 2"/>
    <tableColumn id="5" name="frenteTipo2" dataDxfId="13" dataCellStyle="Normal 10 2"/>
    <tableColumn id="7" name="periTipo" dataDxfId="12" dataCellStyle="Normal 10 2"/>
    <tableColumn id="6" name="profTipo2" dataDxfId="11" dataCellStyle="Normal 10 2"/>
  </tableColumns>
  <tableStyleInfo name="TableStyleLight1" showFirstColumn="0" showLastColumn="0" showRowStripes="1" showColumnStripes="0"/>
</table>
</file>

<file path=xl/tables/table2.xml><?xml version="1.0" encoding="utf-8"?>
<table xmlns="http://schemas.openxmlformats.org/spreadsheetml/2006/main" id="5" name="Tabla136" displayName="Tabla136" ref="A1:H445" totalsRowShown="0" headerRowDxfId="10" dataDxfId="8" headerRowBorderDxfId="9">
  <autoFilter ref="A1:H445"/>
  <sortState ref="A2:C445">
    <sortCondition ref="A1:A445"/>
  </sortState>
  <tableColumns count="8">
    <tableColumn id="1" name="NOMBRE" dataDxfId="7"/>
    <tableColumn id="2" name="LAMINA" dataDxfId="6"/>
    <tableColumn id="3" name="TIPO" dataDxfId="5"/>
    <tableColumn id="4" name="Columna1" dataDxfId="4">
      <calculatedColumnFormula>CONCATENATE(C2," ",A2)</calculatedColumnFormula>
    </tableColumn>
    <tableColumn id="8" name="SUPERFICIE" dataDxfId="3" dataCellStyle="Normal 24">
      <calculatedColumnFormula>VLOOKUP(Tabla136[[#This Row],[Columna1]],[4]colonias!$A$2:$F$496,6)</calculatedColumnFormula>
    </tableColumn>
    <tableColumn id="5" name="FRENTE" dataDxfId="2">
      <calculatedColumnFormula>VLOOKUP(Tabla136[[#This Row],[Columna1]],[4]colonias!$A$2:$F$496,2)</calculatedColumnFormula>
    </tableColumn>
    <tableColumn id="7" name="PERÍMETRO" dataDxfId="1" dataCellStyle="Normal 24">
      <calculatedColumnFormula>VLOOKUP(Tabla136[[#This Row],[Columna1]],[4]colonias!$A$2:$F$496,5)</calculatedColumnFormula>
    </tableColumn>
    <tableColumn id="6" name="PROFUNDIDAD" dataDxfId="0">
      <calculatedColumnFormula>VLOOKUP(Tabla136[[#This Row],[Columna1]],[4]colonias!$A$2:$F$496,4)</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ublished="0"/>
  <dimension ref="A1:J204"/>
  <sheetViews>
    <sheetView workbookViewId="0">
      <selection activeCell="A24" sqref="A24"/>
    </sheetView>
  </sheetViews>
  <sheetFormatPr baseColWidth="10" defaultRowHeight="15.75"/>
  <cols>
    <col min="1" max="1" width="44.42578125" style="2" bestFit="1" customWidth="1"/>
    <col min="2" max="2" width="26.85546875" style="143" customWidth="1"/>
    <col min="3" max="3" width="19" style="143" customWidth="1"/>
    <col min="4" max="4" width="20.85546875" style="142" bestFit="1" customWidth="1"/>
    <col min="5" max="8" width="11.42578125" style="2" customWidth="1"/>
    <col min="9" max="9" width="14" style="2" customWidth="1"/>
    <col min="10" max="16384" width="11.42578125" style="2"/>
  </cols>
  <sheetData>
    <row r="1" spans="1:10" ht="16.5" thickBot="1">
      <c r="G1" s="14"/>
      <c r="H1" s="14"/>
      <c r="I1" s="14"/>
      <c r="J1" s="14"/>
    </row>
    <row r="2" spans="1:10" ht="16.5" thickBot="1">
      <c r="A2" s="165" t="s">
        <v>39</v>
      </c>
      <c r="B2" s="145" t="s">
        <v>188</v>
      </c>
      <c r="C2" s="146" t="s">
        <v>189</v>
      </c>
      <c r="D2" s="147" t="s">
        <v>187</v>
      </c>
      <c r="G2" s="14"/>
      <c r="H2" s="14"/>
      <c r="I2" s="14"/>
      <c r="J2" s="14"/>
    </row>
    <row r="3" spans="1:10">
      <c r="A3" s="166" t="s">
        <v>485</v>
      </c>
      <c r="B3" s="148" t="s">
        <v>190</v>
      </c>
      <c r="C3" s="151">
        <v>2000</v>
      </c>
      <c r="D3" s="153">
        <v>10060</v>
      </c>
      <c r="G3" s="168"/>
      <c r="H3" s="169"/>
      <c r="I3" s="167"/>
      <c r="J3" s="14"/>
    </row>
    <row r="4" spans="1:10">
      <c r="A4" s="166" t="s">
        <v>486</v>
      </c>
      <c r="B4" s="148" t="s">
        <v>194</v>
      </c>
      <c r="C4" s="151">
        <v>2001</v>
      </c>
      <c r="D4" s="153">
        <v>8460</v>
      </c>
      <c r="G4" s="170"/>
      <c r="H4" s="169"/>
      <c r="I4" s="167"/>
      <c r="J4" s="14"/>
    </row>
    <row r="5" spans="1:10">
      <c r="A5" s="166" t="s">
        <v>487</v>
      </c>
      <c r="B5" s="148" t="s">
        <v>198</v>
      </c>
      <c r="C5" s="151">
        <v>2002</v>
      </c>
      <c r="D5" s="153">
        <v>6900</v>
      </c>
      <c r="G5" s="170"/>
      <c r="H5" s="169"/>
      <c r="I5" s="167"/>
      <c r="J5" s="14"/>
    </row>
    <row r="6" spans="1:10">
      <c r="A6" s="166" t="s">
        <v>488</v>
      </c>
      <c r="B6" s="148" t="s">
        <v>202</v>
      </c>
      <c r="C6" s="151">
        <v>2010</v>
      </c>
      <c r="D6" s="153">
        <v>7520</v>
      </c>
      <c r="G6" s="170"/>
      <c r="H6" s="169"/>
      <c r="I6" s="167"/>
      <c r="J6" s="14"/>
    </row>
    <row r="7" spans="1:10">
      <c r="A7" s="166" t="s">
        <v>489</v>
      </c>
      <c r="B7" s="148" t="s">
        <v>206</v>
      </c>
      <c r="C7" s="151">
        <v>2011</v>
      </c>
      <c r="D7" s="153">
        <v>6320</v>
      </c>
      <c r="G7" s="170"/>
      <c r="H7" s="169"/>
      <c r="I7" s="167"/>
      <c r="J7" s="14"/>
    </row>
    <row r="8" spans="1:10">
      <c r="A8" s="166" t="s">
        <v>490</v>
      </c>
      <c r="B8" s="148" t="s">
        <v>210</v>
      </c>
      <c r="C8" s="151">
        <v>2012</v>
      </c>
      <c r="D8" s="153">
        <v>5160</v>
      </c>
      <c r="G8" s="170"/>
      <c r="H8" s="169"/>
      <c r="I8" s="167"/>
      <c r="J8" s="14"/>
    </row>
    <row r="9" spans="1:10">
      <c r="A9" s="166" t="s">
        <v>491</v>
      </c>
      <c r="B9" s="148" t="s">
        <v>214</v>
      </c>
      <c r="C9" s="151">
        <v>2020</v>
      </c>
      <c r="D9" s="153">
        <v>5690</v>
      </c>
      <c r="G9" s="170"/>
      <c r="H9" s="169"/>
      <c r="I9" s="167"/>
      <c r="J9" s="14"/>
    </row>
    <row r="10" spans="1:10">
      <c r="A10" s="166" t="s">
        <v>492</v>
      </c>
      <c r="B10" s="148" t="s">
        <v>218</v>
      </c>
      <c r="C10" s="151">
        <v>2021</v>
      </c>
      <c r="D10" s="153">
        <v>4780</v>
      </c>
      <c r="G10" s="170"/>
      <c r="H10" s="169"/>
      <c r="I10" s="167"/>
      <c r="J10" s="14"/>
    </row>
    <row r="11" spans="1:10">
      <c r="A11" s="166" t="s">
        <v>493</v>
      </c>
      <c r="B11" s="148" t="s">
        <v>222</v>
      </c>
      <c r="C11" s="151">
        <v>2022</v>
      </c>
      <c r="D11" s="153">
        <v>3900</v>
      </c>
      <c r="G11" s="170"/>
      <c r="H11" s="169"/>
      <c r="I11" s="167"/>
      <c r="J11" s="14"/>
    </row>
    <row r="12" spans="1:10">
      <c r="A12" s="166" t="s">
        <v>494</v>
      </c>
      <c r="B12" s="148" t="s">
        <v>226</v>
      </c>
      <c r="C12" s="151">
        <v>2030</v>
      </c>
      <c r="D12" s="153">
        <v>4270</v>
      </c>
      <c r="G12" s="170"/>
      <c r="H12" s="169"/>
      <c r="I12" s="167"/>
      <c r="J12" s="14"/>
    </row>
    <row r="13" spans="1:10">
      <c r="A13" s="166" t="s">
        <v>495</v>
      </c>
      <c r="B13" s="148" t="s">
        <v>230</v>
      </c>
      <c r="C13" s="151">
        <v>2031</v>
      </c>
      <c r="D13" s="153">
        <v>3580</v>
      </c>
      <c r="G13" s="170"/>
      <c r="H13" s="169"/>
      <c r="I13" s="167"/>
      <c r="J13" s="14"/>
    </row>
    <row r="14" spans="1:10">
      <c r="A14" s="166" t="s">
        <v>496</v>
      </c>
      <c r="B14" s="148" t="s">
        <v>234</v>
      </c>
      <c r="C14" s="151">
        <v>2032</v>
      </c>
      <c r="D14" s="153">
        <v>2920</v>
      </c>
      <c r="G14" s="170"/>
      <c r="H14" s="169"/>
      <c r="I14" s="167"/>
      <c r="J14" s="14"/>
    </row>
    <row r="15" spans="1:10">
      <c r="A15" s="166" t="s">
        <v>497</v>
      </c>
      <c r="B15" s="148" t="s">
        <v>238</v>
      </c>
      <c r="C15" s="151">
        <v>2040</v>
      </c>
      <c r="D15" s="153">
        <v>3370</v>
      </c>
      <c r="G15" s="170"/>
      <c r="H15" s="169"/>
      <c r="I15" s="167"/>
      <c r="J15" s="14"/>
    </row>
    <row r="16" spans="1:10">
      <c r="A16" s="166" t="s">
        <v>498</v>
      </c>
      <c r="B16" s="148" t="s">
        <v>242</v>
      </c>
      <c r="C16" s="151">
        <v>2041</v>
      </c>
      <c r="D16" s="153">
        <v>2830</v>
      </c>
      <c r="G16" s="170"/>
      <c r="H16" s="169"/>
      <c r="I16" s="167"/>
      <c r="J16" s="14"/>
    </row>
    <row r="17" spans="1:10">
      <c r="A17" s="166" t="s">
        <v>499</v>
      </c>
      <c r="B17" s="148" t="s">
        <v>246</v>
      </c>
      <c r="C17" s="151">
        <v>2042</v>
      </c>
      <c r="D17" s="153">
        <v>2310</v>
      </c>
      <c r="G17" s="170"/>
      <c r="H17" s="169"/>
      <c r="I17" s="167"/>
      <c r="J17" s="14"/>
    </row>
    <row r="18" spans="1:10">
      <c r="A18" s="166" t="s">
        <v>500</v>
      </c>
      <c r="B18" s="154" t="s">
        <v>250</v>
      </c>
      <c r="C18" s="151">
        <v>2100</v>
      </c>
      <c r="D18" s="153">
        <v>9700</v>
      </c>
      <c r="G18" s="169"/>
      <c r="H18" s="169"/>
      <c r="I18" s="167"/>
      <c r="J18" s="14"/>
    </row>
    <row r="19" spans="1:10">
      <c r="A19" s="166" t="s">
        <v>501</v>
      </c>
      <c r="B19" s="154" t="s">
        <v>254</v>
      </c>
      <c r="C19" s="151">
        <v>2101</v>
      </c>
      <c r="D19" s="153">
        <v>8150</v>
      </c>
      <c r="G19" s="169"/>
      <c r="H19" s="169"/>
      <c r="I19" s="167"/>
      <c r="J19" s="14"/>
    </row>
    <row r="20" spans="1:10">
      <c r="A20" s="166" t="s">
        <v>502</v>
      </c>
      <c r="B20" s="154" t="s">
        <v>258</v>
      </c>
      <c r="C20" s="151">
        <v>2102</v>
      </c>
      <c r="D20" s="153">
        <v>6650</v>
      </c>
      <c r="G20" s="169"/>
      <c r="H20" s="169"/>
      <c r="I20" s="167"/>
      <c r="J20" s="14"/>
    </row>
    <row r="21" spans="1:10">
      <c r="A21" s="166" t="s">
        <v>503</v>
      </c>
      <c r="B21" s="154" t="s">
        <v>262</v>
      </c>
      <c r="C21" s="151">
        <v>2110</v>
      </c>
      <c r="D21" s="153">
        <v>7250</v>
      </c>
      <c r="G21" s="169"/>
      <c r="H21" s="169"/>
      <c r="I21" s="167"/>
      <c r="J21" s="14"/>
    </row>
    <row r="22" spans="1:10">
      <c r="A22" s="166" t="s">
        <v>504</v>
      </c>
      <c r="B22" s="154" t="s">
        <v>266</v>
      </c>
      <c r="C22" s="151">
        <v>2111</v>
      </c>
      <c r="D22" s="153">
        <v>6090</v>
      </c>
      <c r="G22" s="169"/>
      <c r="H22" s="169"/>
      <c r="I22" s="167"/>
      <c r="J22" s="14"/>
    </row>
    <row r="23" spans="1:10">
      <c r="A23" s="166" t="s">
        <v>505</v>
      </c>
      <c r="B23" s="154" t="s">
        <v>270</v>
      </c>
      <c r="C23" s="151">
        <v>2112</v>
      </c>
      <c r="D23" s="153">
        <v>4970</v>
      </c>
      <c r="G23" s="169"/>
      <c r="H23" s="169"/>
      <c r="I23" s="167"/>
      <c r="J23" s="14"/>
    </row>
    <row r="24" spans="1:10">
      <c r="A24" s="166" t="s">
        <v>506</v>
      </c>
      <c r="B24" s="154" t="s">
        <v>274</v>
      </c>
      <c r="C24" s="151">
        <v>2120</v>
      </c>
      <c r="D24" s="153">
        <v>5450</v>
      </c>
      <c r="G24" s="169"/>
      <c r="H24" s="169"/>
      <c r="I24" s="167"/>
      <c r="J24" s="14"/>
    </row>
    <row r="25" spans="1:10">
      <c r="A25" s="166" t="s">
        <v>507</v>
      </c>
      <c r="B25" s="154" t="s">
        <v>278</v>
      </c>
      <c r="C25" s="151">
        <v>2121</v>
      </c>
      <c r="D25" s="153">
        <v>4580</v>
      </c>
      <c r="G25" s="169"/>
      <c r="H25" s="169"/>
      <c r="I25" s="167"/>
      <c r="J25" s="14"/>
    </row>
    <row r="26" spans="1:10">
      <c r="A26" s="166" t="s">
        <v>508</v>
      </c>
      <c r="B26" s="154" t="s">
        <v>282</v>
      </c>
      <c r="C26" s="151">
        <v>2122</v>
      </c>
      <c r="D26" s="153">
        <v>3730</v>
      </c>
      <c r="G26" s="169"/>
      <c r="H26" s="169"/>
      <c r="I26" s="167"/>
      <c r="J26" s="14"/>
    </row>
    <row r="27" spans="1:10">
      <c r="A27" s="166" t="s">
        <v>509</v>
      </c>
      <c r="B27" s="154" t="s">
        <v>286</v>
      </c>
      <c r="C27" s="151">
        <v>2130</v>
      </c>
      <c r="D27" s="153">
        <v>4050</v>
      </c>
      <c r="G27" s="169"/>
      <c r="H27" s="169"/>
      <c r="I27" s="167"/>
      <c r="J27" s="14"/>
    </row>
    <row r="28" spans="1:10">
      <c r="A28" s="166" t="s">
        <v>510</v>
      </c>
      <c r="B28" s="154" t="s">
        <v>290</v>
      </c>
      <c r="C28" s="151">
        <v>2131</v>
      </c>
      <c r="D28" s="153">
        <v>3400</v>
      </c>
      <c r="G28" s="169"/>
      <c r="H28" s="169"/>
      <c r="I28" s="167"/>
      <c r="J28" s="14"/>
    </row>
    <row r="29" spans="1:10">
      <c r="A29" s="166" t="s">
        <v>511</v>
      </c>
      <c r="B29" s="154" t="s">
        <v>294</v>
      </c>
      <c r="C29" s="151">
        <v>2132</v>
      </c>
      <c r="D29" s="153">
        <v>2780</v>
      </c>
      <c r="G29" s="169"/>
      <c r="H29" s="169"/>
      <c r="I29" s="167"/>
      <c r="J29" s="14"/>
    </row>
    <row r="30" spans="1:10">
      <c r="A30" s="166" t="s">
        <v>512</v>
      </c>
      <c r="B30" s="154" t="s">
        <v>298</v>
      </c>
      <c r="C30" s="151">
        <v>2140</v>
      </c>
      <c r="D30" s="153">
        <v>3200</v>
      </c>
      <c r="G30" s="169"/>
      <c r="H30" s="169"/>
      <c r="I30" s="167"/>
      <c r="J30" s="14"/>
    </row>
    <row r="31" spans="1:10">
      <c r="A31" s="166" t="s">
        <v>513</v>
      </c>
      <c r="B31" s="154" t="s">
        <v>302</v>
      </c>
      <c r="C31" s="151">
        <v>2141</v>
      </c>
      <c r="D31" s="153">
        <v>2690</v>
      </c>
      <c r="G31" s="169"/>
      <c r="H31" s="169"/>
      <c r="I31" s="167"/>
      <c r="J31" s="14"/>
    </row>
    <row r="32" spans="1:10">
      <c r="A32" s="166" t="s">
        <v>514</v>
      </c>
      <c r="B32" s="154" t="s">
        <v>306</v>
      </c>
      <c r="C32" s="151">
        <v>2142</v>
      </c>
      <c r="D32" s="153">
        <v>2190</v>
      </c>
      <c r="G32" s="169"/>
      <c r="H32" s="169"/>
      <c r="I32" s="167"/>
      <c r="J32" s="14"/>
    </row>
    <row r="33" spans="1:10">
      <c r="A33" s="166" t="s">
        <v>608</v>
      </c>
      <c r="B33" s="148" t="s">
        <v>605</v>
      </c>
      <c r="C33" s="151">
        <v>2300</v>
      </c>
      <c r="D33" s="155">
        <v>4510</v>
      </c>
      <c r="G33" s="170"/>
      <c r="H33" s="171"/>
      <c r="I33" s="172"/>
      <c r="J33" s="14"/>
    </row>
    <row r="34" spans="1:10">
      <c r="A34" s="166" t="s">
        <v>609</v>
      </c>
      <c r="B34" s="148" t="s">
        <v>606</v>
      </c>
      <c r="C34" s="151">
        <v>2301</v>
      </c>
      <c r="D34" s="155">
        <v>3790</v>
      </c>
      <c r="G34" s="170"/>
      <c r="H34" s="171"/>
      <c r="I34" s="172"/>
      <c r="J34" s="14"/>
    </row>
    <row r="35" spans="1:10">
      <c r="A35" s="166" t="s">
        <v>610</v>
      </c>
      <c r="B35" s="148" t="s">
        <v>607</v>
      </c>
      <c r="C35" s="151">
        <v>2302</v>
      </c>
      <c r="D35" s="155">
        <v>3090</v>
      </c>
      <c r="G35" s="170"/>
      <c r="H35" s="171"/>
      <c r="I35" s="172"/>
      <c r="J35" s="14"/>
    </row>
    <row r="36" spans="1:10">
      <c r="A36" s="166" t="s">
        <v>476</v>
      </c>
      <c r="B36" s="148" t="s">
        <v>322</v>
      </c>
      <c r="C36" s="151">
        <v>2310</v>
      </c>
      <c r="D36" s="155">
        <v>3940</v>
      </c>
      <c r="G36" s="170"/>
      <c r="H36" s="171"/>
      <c r="I36" s="172"/>
      <c r="J36" s="14"/>
    </row>
    <row r="37" spans="1:10">
      <c r="A37" s="166" t="s">
        <v>477</v>
      </c>
      <c r="B37" s="148" t="s">
        <v>326</v>
      </c>
      <c r="C37" s="151">
        <v>2311</v>
      </c>
      <c r="D37" s="155">
        <v>3310</v>
      </c>
      <c r="G37" s="170"/>
      <c r="H37" s="171"/>
      <c r="I37" s="172"/>
      <c r="J37" s="14"/>
    </row>
    <row r="38" spans="1:10">
      <c r="A38" s="166" t="s">
        <v>478</v>
      </c>
      <c r="B38" s="148" t="s">
        <v>330</v>
      </c>
      <c r="C38" s="151">
        <v>2312</v>
      </c>
      <c r="D38" s="155">
        <v>2700</v>
      </c>
      <c r="G38" s="170"/>
      <c r="H38" s="171"/>
      <c r="I38" s="172"/>
      <c r="J38" s="14"/>
    </row>
    <row r="39" spans="1:10">
      <c r="A39" s="166" t="s">
        <v>479</v>
      </c>
      <c r="B39" s="148" t="s">
        <v>334</v>
      </c>
      <c r="C39" s="151">
        <v>2320</v>
      </c>
      <c r="D39" s="155">
        <v>3390</v>
      </c>
      <c r="G39" s="170"/>
      <c r="H39" s="171"/>
      <c r="I39" s="172"/>
      <c r="J39" s="14"/>
    </row>
    <row r="40" spans="1:10">
      <c r="A40" s="166" t="s">
        <v>480</v>
      </c>
      <c r="B40" s="148" t="s">
        <v>338</v>
      </c>
      <c r="C40" s="151">
        <v>2321</v>
      </c>
      <c r="D40" s="155">
        <v>2850</v>
      </c>
      <c r="G40" s="170"/>
      <c r="H40" s="171"/>
      <c r="I40" s="172"/>
      <c r="J40" s="14"/>
    </row>
    <row r="41" spans="1:10">
      <c r="A41" s="166" t="s">
        <v>481</v>
      </c>
      <c r="B41" s="148" t="s">
        <v>342</v>
      </c>
      <c r="C41" s="151">
        <v>2322</v>
      </c>
      <c r="D41" s="155">
        <v>2330</v>
      </c>
      <c r="G41" s="170"/>
      <c r="H41" s="171"/>
      <c r="I41" s="172"/>
      <c r="J41" s="14"/>
    </row>
    <row r="42" spans="1:10">
      <c r="A42" s="166" t="s">
        <v>482</v>
      </c>
      <c r="B42" s="148" t="s">
        <v>310</v>
      </c>
      <c r="C42" s="151">
        <v>2330</v>
      </c>
      <c r="D42" s="155">
        <v>2900</v>
      </c>
      <c r="G42" s="170"/>
      <c r="H42" s="171"/>
      <c r="I42" s="172"/>
      <c r="J42" s="14"/>
    </row>
    <row r="43" spans="1:10">
      <c r="A43" s="166" t="s">
        <v>483</v>
      </c>
      <c r="B43" s="148" t="s">
        <v>314</v>
      </c>
      <c r="C43" s="152">
        <v>2331</v>
      </c>
      <c r="D43" s="155">
        <v>2430</v>
      </c>
      <c r="G43" s="170"/>
      <c r="H43" s="171"/>
      <c r="I43" s="172"/>
      <c r="J43" s="14"/>
    </row>
    <row r="44" spans="1:10">
      <c r="A44" s="166" t="s">
        <v>484</v>
      </c>
      <c r="B44" s="148" t="s">
        <v>318</v>
      </c>
      <c r="C44" s="152">
        <v>2332</v>
      </c>
      <c r="D44" s="155">
        <v>1990</v>
      </c>
      <c r="G44" s="170"/>
      <c r="H44" s="171"/>
      <c r="I44" s="172"/>
      <c r="J44" s="14"/>
    </row>
    <row r="45" spans="1:10">
      <c r="A45" s="166" t="s">
        <v>612</v>
      </c>
      <c r="B45" s="148" t="s">
        <v>611</v>
      </c>
      <c r="C45" s="152">
        <v>2400</v>
      </c>
      <c r="D45" s="155">
        <v>4350</v>
      </c>
      <c r="G45" s="170"/>
      <c r="H45" s="170"/>
      <c r="I45" s="172"/>
      <c r="J45" s="14"/>
    </row>
    <row r="46" spans="1:10">
      <c r="A46" s="166" t="s">
        <v>613</v>
      </c>
      <c r="B46" s="148" t="s">
        <v>615</v>
      </c>
      <c r="C46" s="152">
        <v>2401</v>
      </c>
      <c r="D46" s="155">
        <v>3650</v>
      </c>
      <c r="G46" s="170"/>
      <c r="H46" s="170"/>
      <c r="I46" s="172"/>
      <c r="J46" s="14"/>
    </row>
    <row r="47" spans="1:10">
      <c r="A47" s="166" t="s">
        <v>614</v>
      </c>
      <c r="B47" s="148" t="s">
        <v>616</v>
      </c>
      <c r="C47" s="152">
        <v>2402</v>
      </c>
      <c r="D47" s="155">
        <v>2980</v>
      </c>
      <c r="G47" s="170"/>
      <c r="H47" s="170"/>
      <c r="I47" s="172"/>
      <c r="J47" s="14"/>
    </row>
    <row r="48" spans="1:10">
      <c r="A48" s="166" t="s">
        <v>467</v>
      </c>
      <c r="B48" s="148" t="s">
        <v>352</v>
      </c>
      <c r="C48" s="152">
        <v>2410</v>
      </c>
      <c r="D48" s="155">
        <v>3800</v>
      </c>
      <c r="G48" s="170"/>
      <c r="H48" s="170"/>
      <c r="I48" s="172"/>
      <c r="J48" s="14"/>
    </row>
    <row r="49" spans="1:10">
      <c r="A49" s="166" t="s">
        <v>468</v>
      </c>
      <c r="B49" s="148" t="s">
        <v>355</v>
      </c>
      <c r="C49" s="152">
        <v>2411</v>
      </c>
      <c r="D49" s="155">
        <v>3190</v>
      </c>
      <c r="G49" s="170"/>
      <c r="H49" s="170"/>
      <c r="I49" s="172"/>
      <c r="J49" s="14"/>
    </row>
    <row r="50" spans="1:10">
      <c r="A50" s="166" t="s">
        <v>469</v>
      </c>
      <c r="B50" s="148" t="s">
        <v>359</v>
      </c>
      <c r="C50" s="152">
        <v>2412</v>
      </c>
      <c r="D50" s="155">
        <v>2600</v>
      </c>
      <c r="G50" s="170"/>
      <c r="H50" s="170"/>
      <c r="I50" s="172"/>
      <c r="J50" s="14"/>
    </row>
    <row r="51" spans="1:10">
      <c r="A51" s="166" t="s">
        <v>470</v>
      </c>
      <c r="B51" s="148" t="s">
        <v>363</v>
      </c>
      <c r="C51" s="152">
        <v>2420</v>
      </c>
      <c r="D51" s="155">
        <v>3250</v>
      </c>
      <c r="G51" s="170"/>
      <c r="H51" s="170"/>
      <c r="I51" s="172"/>
      <c r="J51" s="14"/>
    </row>
    <row r="52" spans="1:10">
      <c r="A52" s="166" t="s">
        <v>471</v>
      </c>
      <c r="B52" s="148" t="s">
        <v>366</v>
      </c>
      <c r="C52" s="152">
        <v>2421</v>
      </c>
      <c r="D52" s="155">
        <v>2730</v>
      </c>
      <c r="G52" s="170"/>
      <c r="H52" s="170"/>
      <c r="I52" s="172"/>
      <c r="J52" s="14"/>
    </row>
    <row r="53" spans="1:10">
      <c r="A53" s="166" t="s">
        <v>472</v>
      </c>
      <c r="B53" s="148" t="s">
        <v>369</v>
      </c>
      <c r="C53" s="152">
        <v>2422</v>
      </c>
      <c r="D53" s="155">
        <v>2230</v>
      </c>
      <c r="G53" s="170"/>
      <c r="H53" s="170"/>
      <c r="I53" s="172"/>
      <c r="J53" s="14"/>
    </row>
    <row r="54" spans="1:10">
      <c r="A54" s="166" t="s">
        <v>473</v>
      </c>
      <c r="B54" s="148" t="s">
        <v>352</v>
      </c>
      <c r="C54" s="152">
        <v>2430</v>
      </c>
      <c r="D54" s="155">
        <v>2750</v>
      </c>
      <c r="G54" s="170"/>
      <c r="H54" s="170"/>
      <c r="I54" s="172"/>
      <c r="J54" s="14"/>
    </row>
    <row r="55" spans="1:10">
      <c r="A55" s="166" t="s">
        <v>474</v>
      </c>
      <c r="B55" s="148" t="s">
        <v>374</v>
      </c>
      <c r="C55" s="152">
        <v>2431</v>
      </c>
      <c r="D55" s="155">
        <v>2310</v>
      </c>
      <c r="G55" s="170"/>
      <c r="H55" s="170"/>
      <c r="I55" s="172"/>
      <c r="J55" s="14"/>
    </row>
    <row r="56" spans="1:10">
      <c r="A56" s="166" t="s">
        <v>475</v>
      </c>
      <c r="B56" s="148" t="s">
        <v>377</v>
      </c>
      <c r="C56" s="152">
        <v>2432</v>
      </c>
      <c r="D56" s="155">
        <v>1890</v>
      </c>
      <c r="G56" s="170"/>
      <c r="H56" s="170"/>
      <c r="I56" s="172"/>
      <c r="J56" s="14"/>
    </row>
    <row r="57" spans="1:10">
      <c r="A57" s="166" t="s">
        <v>524</v>
      </c>
      <c r="B57" s="154" t="s">
        <v>191</v>
      </c>
      <c r="C57" s="151">
        <v>1000</v>
      </c>
      <c r="D57" s="153">
        <v>9120</v>
      </c>
      <c r="G57" s="169"/>
      <c r="H57" s="169"/>
      <c r="I57" s="167"/>
      <c r="J57" s="14"/>
    </row>
    <row r="58" spans="1:10">
      <c r="A58" s="166" t="s">
        <v>525</v>
      </c>
      <c r="B58" s="154" t="s">
        <v>195</v>
      </c>
      <c r="C58" s="151">
        <v>1001</v>
      </c>
      <c r="D58" s="153">
        <v>7660</v>
      </c>
      <c r="G58" s="169"/>
      <c r="H58" s="169"/>
      <c r="I58" s="167"/>
      <c r="J58" s="14"/>
    </row>
    <row r="59" spans="1:10">
      <c r="A59" s="166" t="s">
        <v>526</v>
      </c>
      <c r="B59" s="154" t="s">
        <v>199</v>
      </c>
      <c r="C59" s="151">
        <v>1002</v>
      </c>
      <c r="D59" s="153">
        <v>6250</v>
      </c>
      <c r="G59" s="169"/>
      <c r="H59" s="169"/>
      <c r="I59" s="167"/>
      <c r="J59" s="14"/>
    </row>
    <row r="60" spans="1:10">
      <c r="A60" s="166" t="s">
        <v>527</v>
      </c>
      <c r="B60" s="154" t="s">
        <v>203</v>
      </c>
      <c r="C60" s="151">
        <v>1010</v>
      </c>
      <c r="D60" s="153">
        <v>6820</v>
      </c>
      <c r="G60" s="169"/>
      <c r="H60" s="169"/>
      <c r="I60" s="167"/>
      <c r="J60" s="14"/>
    </row>
    <row r="61" spans="1:10">
      <c r="A61" s="166" t="s">
        <v>528</v>
      </c>
      <c r="B61" s="154" t="s">
        <v>207</v>
      </c>
      <c r="C61" s="151">
        <v>1011</v>
      </c>
      <c r="D61" s="153">
        <v>5730</v>
      </c>
      <c r="G61" s="169"/>
      <c r="H61" s="169"/>
      <c r="I61" s="167"/>
      <c r="J61" s="14"/>
    </row>
    <row r="62" spans="1:10">
      <c r="A62" s="166" t="s">
        <v>529</v>
      </c>
      <c r="B62" s="154" t="s">
        <v>211</v>
      </c>
      <c r="C62" s="151">
        <v>1012</v>
      </c>
      <c r="D62" s="153">
        <v>4670</v>
      </c>
      <c r="G62" s="169"/>
      <c r="H62" s="169"/>
      <c r="I62" s="167"/>
      <c r="J62" s="14"/>
    </row>
    <row r="63" spans="1:10">
      <c r="A63" s="166" t="s">
        <v>530</v>
      </c>
      <c r="B63" s="154" t="s">
        <v>215</v>
      </c>
      <c r="C63" s="151">
        <v>1020</v>
      </c>
      <c r="D63" s="153">
        <v>5060</v>
      </c>
      <c r="G63" s="169"/>
      <c r="H63" s="169"/>
      <c r="I63" s="167"/>
      <c r="J63" s="14"/>
    </row>
    <row r="64" spans="1:10">
      <c r="A64" s="166" t="s">
        <v>531</v>
      </c>
      <c r="B64" s="154" t="s">
        <v>219</v>
      </c>
      <c r="C64" s="151">
        <v>1021</v>
      </c>
      <c r="D64" s="153">
        <v>4250</v>
      </c>
      <c r="G64" s="169"/>
      <c r="H64" s="169"/>
      <c r="I64" s="167"/>
      <c r="J64" s="14"/>
    </row>
    <row r="65" spans="1:10">
      <c r="A65" s="166" t="s">
        <v>532</v>
      </c>
      <c r="B65" s="154" t="s">
        <v>223</v>
      </c>
      <c r="C65" s="151">
        <v>1022</v>
      </c>
      <c r="D65" s="153">
        <v>3470</v>
      </c>
      <c r="G65" s="169"/>
      <c r="H65" s="169"/>
      <c r="I65" s="167"/>
      <c r="J65" s="14"/>
    </row>
    <row r="66" spans="1:10">
      <c r="A66" s="166" t="s">
        <v>533</v>
      </c>
      <c r="B66" s="154" t="s">
        <v>227</v>
      </c>
      <c r="C66" s="151">
        <v>1030</v>
      </c>
      <c r="D66" s="153">
        <v>3700</v>
      </c>
      <c r="G66" s="169"/>
      <c r="H66" s="169"/>
      <c r="I66" s="167"/>
      <c r="J66" s="14"/>
    </row>
    <row r="67" spans="1:10">
      <c r="A67" s="166" t="s">
        <v>534</v>
      </c>
      <c r="B67" s="154" t="s">
        <v>231</v>
      </c>
      <c r="C67" s="151">
        <v>1031</v>
      </c>
      <c r="D67" s="153">
        <v>3110</v>
      </c>
      <c r="G67" s="169"/>
      <c r="H67" s="169"/>
      <c r="I67" s="167"/>
      <c r="J67" s="14"/>
    </row>
    <row r="68" spans="1:10">
      <c r="A68" s="166" t="s">
        <v>535</v>
      </c>
      <c r="B68" s="154" t="s">
        <v>235</v>
      </c>
      <c r="C68" s="151">
        <v>1032</v>
      </c>
      <c r="D68" s="153">
        <v>2530</v>
      </c>
      <c r="G68" s="169"/>
      <c r="H68" s="169"/>
      <c r="I68" s="167"/>
      <c r="J68" s="14"/>
    </row>
    <row r="69" spans="1:10">
      <c r="A69" s="166" t="s">
        <v>536</v>
      </c>
      <c r="B69" s="154" t="s">
        <v>239</v>
      </c>
      <c r="C69" s="151">
        <v>1040</v>
      </c>
      <c r="D69" s="153">
        <v>2920</v>
      </c>
      <c r="G69" s="169"/>
      <c r="H69" s="169"/>
      <c r="I69" s="167"/>
      <c r="J69" s="14"/>
    </row>
    <row r="70" spans="1:10">
      <c r="A70" s="166" t="s">
        <v>537</v>
      </c>
      <c r="B70" s="154" t="s">
        <v>243</v>
      </c>
      <c r="C70" s="151">
        <v>1041</v>
      </c>
      <c r="D70" s="153">
        <v>2450</v>
      </c>
      <c r="G70" s="169"/>
      <c r="H70" s="169"/>
      <c r="I70" s="167"/>
      <c r="J70" s="14"/>
    </row>
    <row r="71" spans="1:10">
      <c r="A71" s="166" t="s">
        <v>538</v>
      </c>
      <c r="B71" s="154" t="s">
        <v>247</v>
      </c>
      <c r="C71" s="151">
        <v>1042</v>
      </c>
      <c r="D71" s="153">
        <v>2000</v>
      </c>
      <c r="G71" s="169"/>
      <c r="H71" s="169"/>
      <c r="I71" s="167"/>
      <c r="J71" s="14"/>
    </row>
    <row r="72" spans="1:10">
      <c r="A72" s="166" t="s">
        <v>539</v>
      </c>
      <c r="B72" s="154" t="s">
        <v>251</v>
      </c>
      <c r="C72" s="151">
        <v>1100</v>
      </c>
      <c r="D72" s="153">
        <v>8160</v>
      </c>
      <c r="G72" s="169"/>
      <c r="H72" s="169"/>
      <c r="I72" s="167"/>
      <c r="J72" s="14"/>
    </row>
    <row r="73" spans="1:10">
      <c r="A73" s="166" t="s">
        <v>540</v>
      </c>
      <c r="B73" s="154" t="s">
        <v>255</v>
      </c>
      <c r="C73" s="151">
        <v>1101</v>
      </c>
      <c r="D73" s="153">
        <v>6860</v>
      </c>
      <c r="G73" s="169"/>
      <c r="H73" s="169"/>
      <c r="I73" s="167"/>
      <c r="J73" s="14"/>
    </row>
    <row r="74" spans="1:10">
      <c r="A74" s="166" t="s">
        <v>541</v>
      </c>
      <c r="B74" s="154" t="s">
        <v>259</v>
      </c>
      <c r="C74" s="151">
        <v>1102</v>
      </c>
      <c r="D74" s="153">
        <v>5590</v>
      </c>
      <c r="G74" s="169"/>
      <c r="H74" s="169"/>
      <c r="I74" s="167"/>
      <c r="J74" s="14"/>
    </row>
    <row r="75" spans="1:10">
      <c r="A75" s="166" t="s">
        <v>542</v>
      </c>
      <c r="B75" s="154" t="s">
        <v>263</v>
      </c>
      <c r="C75" s="151">
        <v>1110</v>
      </c>
      <c r="D75" s="153">
        <v>6100</v>
      </c>
      <c r="G75" s="169"/>
      <c r="H75" s="169"/>
      <c r="I75" s="167"/>
      <c r="J75" s="14"/>
    </row>
    <row r="76" spans="1:10">
      <c r="A76" s="166" t="s">
        <v>543</v>
      </c>
      <c r="B76" s="154" t="s">
        <v>267</v>
      </c>
      <c r="C76" s="151">
        <v>1111</v>
      </c>
      <c r="D76" s="153">
        <v>5120</v>
      </c>
      <c r="G76" s="169"/>
      <c r="H76" s="169"/>
      <c r="I76" s="167"/>
      <c r="J76" s="14"/>
    </row>
    <row r="77" spans="1:10">
      <c r="A77" s="166" t="s">
        <v>544</v>
      </c>
      <c r="B77" s="154" t="s">
        <v>271</v>
      </c>
      <c r="C77" s="151">
        <v>1112</v>
      </c>
      <c r="D77" s="153">
        <v>4180</v>
      </c>
      <c r="G77" s="169"/>
      <c r="H77" s="169"/>
      <c r="I77" s="167"/>
      <c r="J77" s="14"/>
    </row>
    <row r="78" spans="1:10">
      <c r="A78" s="166" t="s">
        <v>545</v>
      </c>
      <c r="B78" s="154" t="s">
        <v>275</v>
      </c>
      <c r="C78" s="151">
        <v>1120</v>
      </c>
      <c r="D78" s="153">
        <v>4410</v>
      </c>
      <c r="G78" s="169"/>
      <c r="H78" s="169"/>
      <c r="I78" s="167"/>
      <c r="J78" s="14"/>
    </row>
    <row r="79" spans="1:10">
      <c r="A79" s="166" t="s">
        <v>546</v>
      </c>
      <c r="B79" s="154" t="s">
        <v>279</v>
      </c>
      <c r="C79" s="151">
        <v>1121</v>
      </c>
      <c r="D79" s="153">
        <v>3710</v>
      </c>
      <c r="G79" s="169"/>
      <c r="H79" s="169"/>
      <c r="I79" s="167"/>
      <c r="J79" s="14"/>
    </row>
    <row r="80" spans="1:10">
      <c r="A80" s="166" t="s">
        <v>547</v>
      </c>
      <c r="B80" s="154" t="s">
        <v>283</v>
      </c>
      <c r="C80" s="151">
        <v>1122</v>
      </c>
      <c r="D80" s="153">
        <v>3020</v>
      </c>
      <c r="G80" s="169"/>
      <c r="H80" s="169"/>
      <c r="I80" s="167"/>
      <c r="J80" s="14"/>
    </row>
    <row r="81" spans="1:10">
      <c r="A81" s="166" t="s">
        <v>548</v>
      </c>
      <c r="B81" s="154" t="s">
        <v>287</v>
      </c>
      <c r="C81" s="151">
        <v>1130</v>
      </c>
      <c r="D81" s="153">
        <v>3090</v>
      </c>
      <c r="G81" s="169"/>
      <c r="H81" s="169"/>
      <c r="I81" s="167"/>
      <c r="J81" s="14"/>
    </row>
    <row r="82" spans="1:10">
      <c r="A82" s="166" t="s">
        <v>549</v>
      </c>
      <c r="B82" s="154" t="s">
        <v>291</v>
      </c>
      <c r="C82" s="151">
        <v>1131</v>
      </c>
      <c r="D82" s="153">
        <v>2590</v>
      </c>
      <c r="G82" s="169"/>
      <c r="H82" s="169"/>
      <c r="I82" s="167"/>
      <c r="J82" s="14"/>
    </row>
    <row r="83" spans="1:10">
      <c r="A83" s="166" t="s">
        <v>550</v>
      </c>
      <c r="B83" s="154" t="s">
        <v>295</v>
      </c>
      <c r="C83" s="151">
        <v>1132</v>
      </c>
      <c r="D83" s="153">
        <v>2120</v>
      </c>
      <c r="G83" s="169"/>
      <c r="H83" s="169"/>
      <c r="I83" s="167"/>
      <c r="J83" s="14"/>
    </row>
    <row r="84" spans="1:10">
      <c r="A84" s="166" t="s">
        <v>551</v>
      </c>
      <c r="B84" s="154" t="s">
        <v>299</v>
      </c>
      <c r="C84" s="151">
        <v>1140</v>
      </c>
      <c r="D84" s="153">
        <v>2440</v>
      </c>
      <c r="G84" s="169"/>
      <c r="H84" s="169"/>
      <c r="I84" s="167"/>
      <c r="J84" s="14"/>
    </row>
    <row r="85" spans="1:10">
      <c r="A85" s="166" t="s">
        <v>552</v>
      </c>
      <c r="B85" s="154" t="s">
        <v>303</v>
      </c>
      <c r="C85" s="151">
        <v>1141</v>
      </c>
      <c r="D85" s="153">
        <v>2050</v>
      </c>
      <c r="G85" s="169"/>
      <c r="H85" s="169"/>
      <c r="I85" s="167"/>
      <c r="J85" s="14"/>
    </row>
    <row r="86" spans="1:10">
      <c r="A86" s="166" t="s">
        <v>553</v>
      </c>
      <c r="B86" s="154" t="s">
        <v>307</v>
      </c>
      <c r="C86" s="151">
        <v>1142</v>
      </c>
      <c r="D86" s="153">
        <v>1670</v>
      </c>
      <c r="G86" s="169"/>
      <c r="H86" s="169"/>
      <c r="I86" s="167"/>
      <c r="J86" s="14"/>
    </row>
    <row r="87" spans="1:10">
      <c r="A87" s="166" t="s">
        <v>618</v>
      </c>
      <c r="B87" s="154" t="s">
        <v>621</v>
      </c>
      <c r="C87" s="151">
        <v>1300</v>
      </c>
      <c r="D87" s="156">
        <v>4090</v>
      </c>
      <c r="G87" s="169"/>
      <c r="H87" s="169"/>
      <c r="I87" s="173"/>
      <c r="J87" s="14"/>
    </row>
    <row r="88" spans="1:10">
      <c r="A88" s="166" t="s">
        <v>619</v>
      </c>
      <c r="B88" s="154" t="s">
        <v>622</v>
      </c>
      <c r="C88" s="151">
        <v>1301</v>
      </c>
      <c r="D88" s="156">
        <v>3440</v>
      </c>
      <c r="G88" s="169"/>
      <c r="H88" s="169"/>
      <c r="I88" s="173"/>
      <c r="J88" s="14"/>
    </row>
    <row r="89" spans="1:10">
      <c r="A89" s="166" t="s">
        <v>620</v>
      </c>
      <c r="B89" s="154" t="s">
        <v>623</v>
      </c>
      <c r="C89" s="151">
        <v>1302</v>
      </c>
      <c r="D89" s="156">
        <v>2800</v>
      </c>
      <c r="G89" s="169"/>
      <c r="H89" s="169"/>
      <c r="I89" s="173"/>
      <c r="J89" s="14"/>
    </row>
    <row r="90" spans="1:10">
      <c r="A90" s="166" t="s">
        <v>515</v>
      </c>
      <c r="B90" s="154" t="s">
        <v>323</v>
      </c>
      <c r="C90" s="151">
        <v>1310</v>
      </c>
      <c r="D90" s="156">
        <v>3570</v>
      </c>
      <c r="G90" s="169"/>
      <c r="H90" s="169"/>
      <c r="I90" s="173"/>
      <c r="J90" s="14"/>
    </row>
    <row r="91" spans="1:10">
      <c r="A91" s="166" t="s">
        <v>516</v>
      </c>
      <c r="B91" s="154" t="s">
        <v>327</v>
      </c>
      <c r="C91" s="151">
        <v>1311</v>
      </c>
      <c r="D91" s="156">
        <v>3000</v>
      </c>
      <c r="G91" s="169"/>
      <c r="H91" s="169"/>
      <c r="I91" s="173"/>
      <c r="J91" s="14"/>
    </row>
    <row r="92" spans="1:10">
      <c r="A92" s="166" t="s">
        <v>517</v>
      </c>
      <c r="B92" s="154" t="s">
        <v>331</v>
      </c>
      <c r="C92" s="151">
        <v>1312</v>
      </c>
      <c r="D92" s="156">
        <v>2450</v>
      </c>
      <c r="G92" s="169"/>
      <c r="H92" s="169"/>
      <c r="I92" s="173"/>
      <c r="J92" s="14"/>
    </row>
    <row r="93" spans="1:10">
      <c r="A93" s="166" t="s">
        <v>518</v>
      </c>
      <c r="B93" s="154" t="s">
        <v>335</v>
      </c>
      <c r="C93" s="151">
        <v>1320</v>
      </c>
      <c r="D93" s="156">
        <v>3020</v>
      </c>
      <c r="G93" s="169"/>
      <c r="H93" s="169"/>
      <c r="I93" s="173"/>
      <c r="J93" s="14"/>
    </row>
    <row r="94" spans="1:10">
      <c r="A94" s="166" t="s">
        <v>519</v>
      </c>
      <c r="B94" s="154" t="s">
        <v>339</v>
      </c>
      <c r="C94" s="151">
        <v>1321</v>
      </c>
      <c r="D94" s="156">
        <v>2540</v>
      </c>
      <c r="G94" s="169"/>
      <c r="H94" s="169"/>
      <c r="I94" s="173"/>
      <c r="J94" s="14"/>
    </row>
    <row r="95" spans="1:10">
      <c r="A95" s="166" t="s">
        <v>520</v>
      </c>
      <c r="B95" s="154" t="s">
        <v>343</v>
      </c>
      <c r="C95" s="151">
        <v>1322</v>
      </c>
      <c r="D95" s="156">
        <v>2070</v>
      </c>
      <c r="G95" s="169"/>
      <c r="H95" s="169"/>
      <c r="I95" s="173"/>
      <c r="J95" s="14"/>
    </row>
    <row r="96" spans="1:10">
      <c r="A96" s="166" t="s">
        <v>521</v>
      </c>
      <c r="B96" s="154" t="s">
        <v>311</v>
      </c>
      <c r="C96" s="151">
        <v>1330</v>
      </c>
      <c r="D96" s="156">
        <v>2510</v>
      </c>
      <c r="G96" s="169"/>
      <c r="H96" s="169"/>
      <c r="I96" s="173"/>
      <c r="J96" s="14"/>
    </row>
    <row r="97" spans="1:10">
      <c r="A97" s="166" t="s">
        <v>522</v>
      </c>
      <c r="B97" s="154" t="s">
        <v>315</v>
      </c>
      <c r="C97" s="151">
        <v>1331</v>
      </c>
      <c r="D97" s="156">
        <v>2110</v>
      </c>
      <c r="G97" s="169"/>
      <c r="H97" s="169"/>
      <c r="I97" s="173"/>
      <c r="J97" s="14"/>
    </row>
    <row r="98" spans="1:10">
      <c r="A98" s="166" t="s">
        <v>523</v>
      </c>
      <c r="B98" s="154" t="s">
        <v>319</v>
      </c>
      <c r="C98" s="151">
        <v>1332</v>
      </c>
      <c r="D98" s="156">
        <v>1720</v>
      </c>
      <c r="G98" s="169"/>
      <c r="H98" s="169"/>
      <c r="I98" s="173"/>
      <c r="J98" s="14"/>
    </row>
    <row r="99" spans="1:10">
      <c r="A99" s="166" t="s">
        <v>617</v>
      </c>
      <c r="B99" s="148" t="s">
        <v>626</v>
      </c>
      <c r="C99" s="152">
        <v>1400</v>
      </c>
      <c r="D99" s="155">
        <v>3660</v>
      </c>
      <c r="G99" s="170"/>
      <c r="H99" s="170"/>
      <c r="I99" s="172"/>
      <c r="J99" s="14"/>
    </row>
    <row r="100" spans="1:10">
      <c r="A100" s="166" t="s">
        <v>624</v>
      </c>
      <c r="B100" s="148" t="s">
        <v>627</v>
      </c>
      <c r="C100" s="152">
        <v>1401</v>
      </c>
      <c r="D100" s="155">
        <v>3070</v>
      </c>
      <c r="G100" s="170"/>
      <c r="H100" s="170"/>
      <c r="I100" s="172"/>
      <c r="J100" s="14"/>
    </row>
    <row r="101" spans="1:10">
      <c r="A101" s="166" t="s">
        <v>625</v>
      </c>
      <c r="B101" s="148" t="s">
        <v>628</v>
      </c>
      <c r="C101" s="152">
        <v>1402</v>
      </c>
      <c r="D101" s="155">
        <v>2500</v>
      </c>
      <c r="G101" s="170"/>
      <c r="H101" s="170"/>
      <c r="I101" s="172"/>
      <c r="J101" s="14"/>
    </row>
    <row r="102" spans="1:10">
      <c r="A102" s="166" t="s">
        <v>515</v>
      </c>
      <c r="B102" s="148" t="s">
        <v>629</v>
      </c>
      <c r="C102" s="152">
        <v>1410</v>
      </c>
      <c r="D102" s="155">
        <v>3200</v>
      </c>
      <c r="G102" s="170"/>
      <c r="H102" s="170"/>
      <c r="I102" s="172"/>
      <c r="J102" s="14"/>
    </row>
    <row r="103" spans="1:10">
      <c r="A103" s="166" t="s">
        <v>516</v>
      </c>
      <c r="B103" s="148" t="s">
        <v>356</v>
      </c>
      <c r="C103" s="152">
        <v>1411</v>
      </c>
      <c r="D103" s="155">
        <v>2690</v>
      </c>
      <c r="G103" s="170"/>
      <c r="H103" s="170"/>
      <c r="I103" s="172"/>
      <c r="J103" s="14"/>
    </row>
    <row r="104" spans="1:10">
      <c r="A104" s="166" t="s">
        <v>517</v>
      </c>
      <c r="B104" s="148" t="s">
        <v>360</v>
      </c>
      <c r="C104" s="152">
        <v>1412</v>
      </c>
      <c r="D104" s="155">
        <v>2190</v>
      </c>
      <c r="G104" s="170"/>
      <c r="H104" s="170"/>
      <c r="I104" s="172"/>
      <c r="J104" s="14"/>
    </row>
    <row r="105" spans="1:10">
      <c r="A105" s="166" t="s">
        <v>518</v>
      </c>
      <c r="B105" s="148" t="s">
        <v>364</v>
      </c>
      <c r="C105" s="152">
        <v>1420</v>
      </c>
      <c r="D105" s="155">
        <v>2630</v>
      </c>
      <c r="G105" s="170"/>
      <c r="H105" s="170"/>
      <c r="I105" s="172"/>
      <c r="J105" s="14"/>
    </row>
    <row r="106" spans="1:10">
      <c r="A106" s="166" t="s">
        <v>519</v>
      </c>
      <c r="B106" s="148" t="s">
        <v>367</v>
      </c>
      <c r="C106" s="152">
        <v>1421</v>
      </c>
      <c r="D106" s="155">
        <v>2210</v>
      </c>
      <c r="G106" s="170"/>
      <c r="H106" s="170"/>
      <c r="I106" s="172"/>
      <c r="J106" s="14"/>
    </row>
    <row r="107" spans="1:10">
      <c r="A107" s="164" t="s">
        <v>520</v>
      </c>
      <c r="B107" s="148" t="s">
        <v>370</v>
      </c>
      <c r="C107" s="152">
        <v>1422</v>
      </c>
      <c r="D107" s="155">
        <v>1800</v>
      </c>
      <c r="G107" s="170"/>
      <c r="H107" s="170"/>
      <c r="I107" s="172"/>
      <c r="J107" s="14"/>
    </row>
    <row r="108" spans="1:10">
      <c r="A108" s="164" t="s">
        <v>521</v>
      </c>
      <c r="B108" s="148" t="s">
        <v>372</v>
      </c>
      <c r="C108" s="152">
        <v>1430</v>
      </c>
      <c r="D108" s="155">
        <v>2100</v>
      </c>
      <c r="G108" s="170"/>
      <c r="H108" s="170"/>
      <c r="I108" s="172"/>
      <c r="J108" s="14"/>
    </row>
    <row r="109" spans="1:10">
      <c r="A109" s="164" t="s">
        <v>522</v>
      </c>
      <c r="B109" s="157" t="s">
        <v>375</v>
      </c>
      <c r="C109" s="158">
        <v>1431</v>
      </c>
      <c r="D109" s="159">
        <v>1760</v>
      </c>
      <c r="G109" s="170"/>
      <c r="H109" s="170"/>
      <c r="I109" s="172"/>
      <c r="J109" s="14"/>
    </row>
    <row r="110" spans="1:10">
      <c r="A110" s="164" t="s">
        <v>523</v>
      </c>
      <c r="B110" s="148" t="s">
        <v>378</v>
      </c>
      <c r="C110" s="152">
        <v>1432</v>
      </c>
      <c r="D110" s="155">
        <v>1440</v>
      </c>
      <c r="G110" s="170"/>
      <c r="H110" s="170"/>
      <c r="I110" s="172"/>
      <c r="J110" s="14"/>
    </row>
    <row r="111" spans="1:10">
      <c r="A111" s="164" t="s">
        <v>572</v>
      </c>
      <c r="B111" s="154" t="s">
        <v>192</v>
      </c>
      <c r="C111" s="163" t="s">
        <v>193</v>
      </c>
      <c r="D111" s="153">
        <v>7040</v>
      </c>
      <c r="G111" s="169"/>
      <c r="H111" s="174"/>
      <c r="I111" s="167"/>
      <c r="J111" s="14"/>
    </row>
    <row r="112" spans="1:10">
      <c r="A112" s="164" t="s">
        <v>573</v>
      </c>
      <c r="B112" s="154" t="s">
        <v>196</v>
      </c>
      <c r="C112" s="149" t="s">
        <v>197</v>
      </c>
      <c r="D112" s="153">
        <v>5910</v>
      </c>
      <c r="G112" s="169"/>
      <c r="H112" s="175"/>
      <c r="I112" s="167"/>
      <c r="J112" s="14"/>
    </row>
    <row r="113" spans="1:10">
      <c r="A113" s="164" t="s">
        <v>574</v>
      </c>
      <c r="B113" s="160" t="s">
        <v>200</v>
      </c>
      <c r="C113" s="161" t="s">
        <v>201</v>
      </c>
      <c r="D113" s="162">
        <v>4820</v>
      </c>
      <c r="G113" s="169"/>
      <c r="H113" s="175"/>
      <c r="I113" s="167"/>
      <c r="J113" s="14"/>
    </row>
    <row r="114" spans="1:10">
      <c r="A114" s="164" t="s">
        <v>575</v>
      </c>
      <c r="B114" s="154" t="s">
        <v>204</v>
      </c>
      <c r="C114" s="149" t="s">
        <v>205</v>
      </c>
      <c r="D114" s="153">
        <v>5260</v>
      </c>
      <c r="G114" s="169"/>
      <c r="H114" s="175"/>
      <c r="I114" s="167"/>
      <c r="J114" s="14"/>
    </row>
    <row r="115" spans="1:10">
      <c r="A115" s="164" t="s">
        <v>576</v>
      </c>
      <c r="B115" s="154" t="s">
        <v>208</v>
      </c>
      <c r="C115" s="149" t="s">
        <v>209</v>
      </c>
      <c r="D115" s="153">
        <v>4420</v>
      </c>
      <c r="G115" s="169"/>
      <c r="H115" s="175"/>
      <c r="I115" s="167"/>
      <c r="J115" s="14"/>
    </row>
    <row r="116" spans="1:10">
      <c r="A116" s="164" t="s">
        <v>577</v>
      </c>
      <c r="B116" s="154" t="s">
        <v>212</v>
      </c>
      <c r="C116" s="149" t="s">
        <v>213</v>
      </c>
      <c r="D116" s="153">
        <v>3600</v>
      </c>
      <c r="G116" s="169"/>
      <c r="H116" s="175"/>
      <c r="I116" s="167"/>
      <c r="J116" s="14"/>
    </row>
    <row r="117" spans="1:10">
      <c r="A117" s="166" t="s">
        <v>578</v>
      </c>
      <c r="B117" s="154" t="s">
        <v>216</v>
      </c>
      <c r="C117" s="149" t="s">
        <v>217</v>
      </c>
      <c r="D117" s="153">
        <v>3640</v>
      </c>
      <c r="G117" s="169"/>
      <c r="H117" s="175"/>
      <c r="I117" s="167"/>
      <c r="J117" s="14"/>
    </row>
    <row r="118" spans="1:10">
      <c r="A118" s="166" t="s">
        <v>579</v>
      </c>
      <c r="B118" s="154" t="s">
        <v>220</v>
      </c>
      <c r="C118" s="149" t="s">
        <v>221</v>
      </c>
      <c r="D118" s="153">
        <v>3060</v>
      </c>
      <c r="G118" s="169"/>
      <c r="H118" s="175"/>
      <c r="I118" s="167"/>
      <c r="J118" s="14"/>
    </row>
    <row r="119" spans="1:10">
      <c r="A119" s="166" t="s">
        <v>580</v>
      </c>
      <c r="B119" s="154" t="s">
        <v>224</v>
      </c>
      <c r="C119" s="149" t="s">
        <v>225</v>
      </c>
      <c r="D119" s="153">
        <v>2490</v>
      </c>
      <c r="G119" s="169"/>
      <c r="H119" s="175"/>
      <c r="I119" s="167"/>
      <c r="J119" s="14"/>
    </row>
    <row r="120" spans="1:10">
      <c r="A120" s="166" t="s">
        <v>581</v>
      </c>
      <c r="B120" s="154" t="s">
        <v>228</v>
      </c>
      <c r="C120" s="149" t="s">
        <v>229</v>
      </c>
      <c r="D120" s="153">
        <v>2360</v>
      </c>
      <c r="G120" s="169"/>
      <c r="H120" s="175"/>
      <c r="I120" s="167"/>
      <c r="J120" s="14"/>
    </row>
    <row r="121" spans="1:10">
      <c r="A121" s="166" t="s">
        <v>582</v>
      </c>
      <c r="B121" s="154" t="s">
        <v>232</v>
      </c>
      <c r="C121" s="149" t="s">
        <v>233</v>
      </c>
      <c r="D121" s="153">
        <v>1980</v>
      </c>
      <c r="G121" s="169"/>
      <c r="H121" s="175"/>
      <c r="I121" s="167"/>
      <c r="J121" s="14"/>
    </row>
    <row r="122" spans="1:10">
      <c r="A122" s="166" t="s">
        <v>583</v>
      </c>
      <c r="B122" s="154" t="s">
        <v>236</v>
      </c>
      <c r="C122" s="149" t="s">
        <v>237</v>
      </c>
      <c r="D122" s="153">
        <v>1620</v>
      </c>
      <c r="G122" s="169"/>
      <c r="H122" s="175"/>
      <c r="I122" s="167"/>
      <c r="J122" s="14"/>
    </row>
    <row r="123" spans="1:10">
      <c r="A123" s="166" t="s">
        <v>584</v>
      </c>
      <c r="B123" s="154" t="s">
        <v>240</v>
      </c>
      <c r="C123" s="149" t="s">
        <v>241</v>
      </c>
      <c r="D123" s="153">
        <v>1860</v>
      </c>
      <c r="G123" s="169"/>
      <c r="H123" s="175"/>
      <c r="I123" s="167"/>
      <c r="J123" s="14"/>
    </row>
    <row r="124" spans="1:10">
      <c r="A124" s="166" t="s">
        <v>585</v>
      </c>
      <c r="B124" s="154" t="s">
        <v>244</v>
      </c>
      <c r="C124" s="149" t="s">
        <v>245</v>
      </c>
      <c r="D124" s="153">
        <v>1570</v>
      </c>
      <c r="G124" s="169"/>
      <c r="H124" s="175"/>
      <c r="I124" s="167"/>
      <c r="J124" s="14"/>
    </row>
    <row r="125" spans="1:10">
      <c r="A125" s="166" t="s">
        <v>586</v>
      </c>
      <c r="B125" s="154" t="s">
        <v>248</v>
      </c>
      <c r="C125" s="149" t="s">
        <v>249</v>
      </c>
      <c r="D125" s="153">
        <v>1280</v>
      </c>
      <c r="G125" s="169"/>
      <c r="H125" s="175"/>
      <c r="I125" s="167"/>
      <c r="J125" s="14"/>
    </row>
    <row r="126" spans="1:10">
      <c r="A126" s="166" t="s">
        <v>587</v>
      </c>
      <c r="B126" s="154" t="s">
        <v>252</v>
      </c>
      <c r="C126" s="149" t="s">
        <v>253</v>
      </c>
      <c r="D126" s="153">
        <v>5750</v>
      </c>
      <c r="G126" s="169"/>
      <c r="H126" s="175"/>
      <c r="I126" s="167"/>
      <c r="J126" s="14"/>
    </row>
    <row r="127" spans="1:10">
      <c r="A127" s="166" t="s">
        <v>588</v>
      </c>
      <c r="B127" s="154" t="s">
        <v>256</v>
      </c>
      <c r="C127" s="149" t="s">
        <v>257</v>
      </c>
      <c r="D127" s="153">
        <v>4830</v>
      </c>
      <c r="G127" s="169"/>
      <c r="H127" s="175"/>
      <c r="I127" s="167"/>
      <c r="J127" s="14"/>
    </row>
    <row r="128" spans="1:10">
      <c r="A128" s="166" t="s">
        <v>589</v>
      </c>
      <c r="B128" s="154" t="s">
        <v>260</v>
      </c>
      <c r="C128" s="149" t="s">
        <v>261</v>
      </c>
      <c r="D128" s="153">
        <v>3940</v>
      </c>
      <c r="G128" s="169"/>
      <c r="H128" s="175"/>
      <c r="I128" s="167"/>
      <c r="J128" s="14"/>
    </row>
    <row r="129" spans="1:10">
      <c r="A129" s="166" t="s">
        <v>590</v>
      </c>
      <c r="B129" s="154" t="s">
        <v>264</v>
      </c>
      <c r="C129" s="149" t="s">
        <v>265</v>
      </c>
      <c r="D129" s="153">
        <v>4300</v>
      </c>
      <c r="G129" s="169"/>
      <c r="H129" s="175"/>
      <c r="I129" s="167"/>
      <c r="J129" s="14"/>
    </row>
    <row r="130" spans="1:10">
      <c r="A130" s="166" t="s">
        <v>591</v>
      </c>
      <c r="B130" s="154" t="s">
        <v>268</v>
      </c>
      <c r="C130" s="149" t="s">
        <v>269</v>
      </c>
      <c r="D130" s="153">
        <v>3610</v>
      </c>
      <c r="G130" s="169"/>
      <c r="H130" s="175"/>
      <c r="I130" s="167"/>
      <c r="J130" s="14"/>
    </row>
    <row r="131" spans="1:10">
      <c r="A131" s="166" t="s">
        <v>592</v>
      </c>
      <c r="B131" s="154" t="s">
        <v>272</v>
      </c>
      <c r="C131" s="149" t="s">
        <v>273</v>
      </c>
      <c r="D131" s="153">
        <v>2950</v>
      </c>
      <c r="G131" s="169"/>
      <c r="H131" s="175"/>
      <c r="I131" s="167"/>
      <c r="J131" s="14"/>
    </row>
    <row r="132" spans="1:10">
      <c r="A132" s="166" t="s">
        <v>593</v>
      </c>
      <c r="B132" s="154" t="s">
        <v>276</v>
      </c>
      <c r="C132" s="149" t="s">
        <v>277</v>
      </c>
      <c r="D132" s="153">
        <v>2750</v>
      </c>
      <c r="G132" s="169"/>
      <c r="H132" s="175"/>
      <c r="I132" s="167"/>
      <c r="J132" s="14"/>
    </row>
    <row r="133" spans="1:10">
      <c r="A133" s="166" t="s">
        <v>594</v>
      </c>
      <c r="B133" s="154" t="s">
        <v>280</v>
      </c>
      <c r="C133" s="149" t="s">
        <v>281</v>
      </c>
      <c r="D133" s="153">
        <v>2310</v>
      </c>
      <c r="G133" s="169"/>
      <c r="H133" s="175"/>
      <c r="I133" s="167"/>
      <c r="J133" s="14"/>
    </row>
    <row r="134" spans="1:10">
      <c r="A134" s="166" t="s">
        <v>595</v>
      </c>
      <c r="B134" s="154" t="s">
        <v>284</v>
      </c>
      <c r="C134" s="149" t="s">
        <v>285</v>
      </c>
      <c r="D134" s="153">
        <v>1880</v>
      </c>
      <c r="G134" s="169"/>
      <c r="H134" s="175"/>
      <c r="I134" s="167"/>
      <c r="J134" s="14"/>
    </row>
    <row r="135" spans="1:10">
      <c r="A135" s="166" t="s">
        <v>596</v>
      </c>
      <c r="B135" s="154" t="s">
        <v>288</v>
      </c>
      <c r="C135" s="149" t="s">
        <v>289</v>
      </c>
      <c r="D135" s="153">
        <v>1510</v>
      </c>
      <c r="G135" s="169"/>
      <c r="H135" s="175"/>
      <c r="I135" s="167"/>
      <c r="J135" s="14"/>
    </row>
    <row r="136" spans="1:10">
      <c r="A136" s="166" t="s">
        <v>597</v>
      </c>
      <c r="B136" s="154" t="s">
        <v>292</v>
      </c>
      <c r="C136" s="149" t="s">
        <v>293</v>
      </c>
      <c r="D136" s="153">
        <v>1270</v>
      </c>
      <c r="G136" s="169"/>
      <c r="H136" s="175"/>
      <c r="I136" s="167"/>
      <c r="J136" s="14"/>
    </row>
    <row r="137" spans="1:10">
      <c r="A137" s="166" t="s">
        <v>598</v>
      </c>
      <c r="B137" s="154" t="s">
        <v>296</v>
      </c>
      <c r="C137" s="149" t="s">
        <v>297</v>
      </c>
      <c r="D137" s="153">
        <v>1030</v>
      </c>
      <c r="G137" s="169"/>
      <c r="H137" s="175"/>
      <c r="I137" s="167"/>
      <c r="J137" s="14"/>
    </row>
    <row r="138" spans="1:10">
      <c r="A138" s="166" t="s">
        <v>599</v>
      </c>
      <c r="B138" s="154" t="s">
        <v>300</v>
      </c>
      <c r="C138" s="149" t="s">
        <v>301</v>
      </c>
      <c r="D138" s="153">
        <v>1190</v>
      </c>
      <c r="G138" s="169"/>
      <c r="H138" s="175"/>
      <c r="I138" s="167"/>
      <c r="J138" s="14"/>
    </row>
    <row r="139" spans="1:10">
      <c r="A139" s="166" t="s">
        <v>600</v>
      </c>
      <c r="B139" s="154" t="s">
        <v>304</v>
      </c>
      <c r="C139" s="149" t="s">
        <v>305</v>
      </c>
      <c r="D139" s="153">
        <v>1000</v>
      </c>
      <c r="G139" s="169"/>
      <c r="H139" s="175"/>
      <c r="I139" s="167"/>
      <c r="J139" s="14"/>
    </row>
    <row r="140" spans="1:10">
      <c r="A140" s="166" t="s">
        <v>601</v>
      </c>
      <c r="B140" s="154" t="s">
        <v>308</v>
      </c>
      <c r="C140" s="149" t="s">
        <v>309</v>
      </c>
      <c r="D140" s="153">
        <v>820</v>
      </c>
      <c r="G140" s="169"/>
      <c r="H140" s="175"/>
      <c r="I140" s="167"/>
      <c r="J140" s="14"/>
    </row>
    <row r="141" spans="1:10">
      <c r="A141" s="166" t="s">
        <v>630</v>
      </c>
      <c r="B141" s="148" t="s">
        <v>633</v>
      </c>
      <c r="C141" s="150" t="s">
        <v>313</v>
      </c>
      <c r="D141" s="155">
        <v>3160</v>
      </c>
      <c r="G141" s="170"/>
      <c r="H141" s="176"/>
      <c r="I141" s="172"/>
      <c r="J141" s="14"/>
    </row>
    <row r="142" spans="1:10">
      <c r="A142" s="166" t="s">
        <v>631</v>
      </c>
      <c r="B142" s="148" t="s">
        <v>634</v>
      </c>
      <c r="C142" s="150" t="s">
        <v>317</v>
      </c>
      <c r="D142" s="155">
        <v>2650</v>
      </c>
      <c r="G142" s="170"/>
      <c r="H142" s="176"/>
      <c r="I142" s="172"/>
      <c r="J142" s="14"/>
    </row>
    <row r="143" spans="1:10">
      <c r="A143" s="166" t="s">
        <v>632</v>
      </c>
      <c r="B143" s="148" t="s">
        <v>635</v>
      </c>
      <c r="C143" s="150" t="s">
        <v>321</v>
      </c>
      <c r="D143" s="155">
        <v>2160</v>
      </c>
      <c r="G143" s="170"/>
      <c r="H143" s="176"/>
      <c r="I143" s="172"/>
      <c r="J143" s="14"/>
    </row>
    <row r="144" spans="1:10">
      <c r="A144" s="166" t="s">
        <v>554</v>
      </c>
      <c r="B144" s="148" t="s">
        <v>324</v>
      </c>
      <c r="C144" s="150" t="s">
        <v>325</v>
      </c>
      <c r="D144" s="155">
        <v>2760</v>
      </c>
      <c r="G144" s="170"/>
      <c r="H144" s="176"/>
      <c r="I144" s="172"/>
      <c r="J144" s="14"/>
    </row>
    <row r="145" spans="1:10">
      <c r="A145" s="166" t="s">
        <v>555</v>
      </c>
      <c r="B145" s="148" t="s">
        <v>328</v>
      </c>
      <c r="C145" s="150" t="s">
        <v>329</v>
      </c>
      <c r="D145" s="155">
        <v>2320</v>
      </c>
      <c r="G145" s="170"/>
      <c r="H145" s="176"/>
      <c r="I145" s="172"/>
      <c r="J145" s="14"/>
    </row>
    <row r="146" spans="1:10">
      <c r="A146" s="166" t="s">
        <v>556</v>
      </c>
      <c r="B146" s="148" t="s">
        <v>332</v>
      </c>
      <c r="C146" s="150" t="s">
        <v>333</v>
      </c>
      <c r="D146" s="155">
        <v>1890</v>
      </c>
      <c r="G146" s="170"/>
      <c r="H146" s="176"/>
      <c r="I146" s="172"/>
      <c r="J146" s="14"/>
    </row>
    <row r="147" spans="1:10">
      <c r="A147" s="166" t="s">
        <v>557</v>
      </c>
      <c r="B147" s="148" t="s">
        <v>336</v>
      </c>
      <c r="C147" s="150" t="s">
        <v>337</v>
      </c>
      <c r="D147" s="155">
        <v>2170</v>
      </c>
      <c r="G147" s="170"/>
      <c r="H147" s="176"/>
      <c r="I147" s="172"/>
      <c r="J147" s="14"/>
    </row>
    <row r="148" spans="1:10">
      <c r="A148" s="166" t="s">
        <v>558</v>
      </c>
      <c r="B148" s="148" t="s">
        <v>340</v>
      </c>
      <c r="C148" s="150" t="s">
        <v>341</v>
      </c>
      <c r="D148" s="155">
        <v>1820</v>
      </c>
      <c r="G148" s="170"/>
      <c r="H148" s="176"/>
      <c r="I148" s="172"/>
      <c r="J148" s="14"/>
    </row>
    <row r="149" spans="1:10">
      <c r="A149" s="166" t="s">
        <v>559</v>
      </c>
      <c r="B149" s="148" t="s">
        <v>344</v>
      </c>
      <c r="C149" s="150" t="s">
        <v>345</v>
      </c>
      <c r="D149" s="155">
        <v>1490</v>
      </c>
      <c r="G149" s="170"/>
      <c r="H149" s="176"/>
      <c r="I149" s="172"/>
      <c r="J149" s="14"/>
    </row>
    <row r="150" spans="1:10">
      <c r="A150" s="166" t="s">
        <v>560</v>
      </c>
      <c r="B150" s="148" t="s">
        <v>312</v>
      </c>
      <c r="C150" s="150" t="s">
        <v>346</v>
      </c>
      <c r="D150" s="155">
        <v>1600</v>
      </c>
      <c r="G150" s="170"/>
      <c r="H150" s="176"/>
      <c r="I150" s="172"/>
      <c r="J150" s="14"/>
    </row>
    <row r="151" spans="1:10">
      <c r="A151" s="166" t="s">
        <v>561</v>
      </c>
      <c r="B151" s="148" t="s">
        <v>316</v>
      </c>
      <c r="C151" s="150" t="s">
        <v>347</v>
      </c>
      <c r="D151" s="155">
        <v>1350</v>
      </c>
      <c r="G151" s="170"/>
      <c r="H151" s="176"/>
      <c r="I151" s="172"/>
      <c r="J151" s="14"/>
    </row>
    <row r="152" spans="1:10">
      <c r="A152" s="166" t="s">
        <v>562</v>
      </c>
      <c r="B152" s="148" t="s">
        <v>320</v>
      </c>
      <c r="C152" s="150" t="s">
        <v>348</v>
      </c>
      <c r="D152" s="155">
        <v>1100</v>
      </c>
      <c r="G152" s="170"/>
      <c r="H152" s="176"/>
      <c r="I152" s="172"/>
      <c r="J152" s="14"/>
    </row>
    <row r="153" spans="1:10">
      <c r="A153" s="166" t="s">
        <v>639</v>
      </c>
      <c r="B153" s="148" t="s">
        <v>636</v>
      </c>
      <c r="C153" s="150" t="s">
        <v>349</v>
      </c>
      <c r="D153" s="155">
        <v>2580</v>
      </c>
      <c r="G153" s="170"/>
      <c r="H153" s="176"/>
      <c r="I153" s="172"/>
      <c r="J153" s="14"/>
    </row>
    <row r="154" spans="1:10">
      <c r="A154" s="166" t="s">
        <v>640</v>
      </c>
      <c r="B154" s="148" t="s">
        <v>637</v>
      </c>
      <c r="C154" s="150" t="s">
        <v>350</v>
      </c>
      <c r="D154" s="155">
        <v>2170</v>
      </c>
      <c r="G154" s="170"/>
      <c r="H154" s="176"/>
      <c r="I154" s="172"/>
      <c r="J154" s="14"/>
    </row>
    <row r="155" spans="1:10">
      <c r="A155" s="166" t="s">
        <v>641</v>
      </c>
      <c r="B155" s="148" t="s">
        <v>638</v>
      </c>
      <c r="C155" s="150" t="s">
        <v>351</v>
      </c>
      <c r="D155" s="155">
        <v>1770</v>
      </c>
      <c r="G155" s="170"/>
      <c r="H155" s="176"/>
      <c r="I155" s="172"/>
      <c r="J155" s="14"/>
    </row>
    <row r="156" spans="1:10">
      <c r="A156" s="166" t="s">
        <v>563</v>
      </c>
      <c r="B156" s="148" t="s">
        <v>353</v>
      </c>
      <c r="C156" s="150" t="s">
        <v>354</v>
      </c>
      <c r="D156" s="155">
        <v>2250</v>
      </c>
      <c r="G156" s="170"/>
      <c r="H156" s="176"/>
      <c r="I156" s="172"/>
      <c r="J156" s="14"/>
    </row>
    <row r="157" spans="1:10">
      <c r="A157" s="166" t="s">
        <v>564</v>
      </c>
      <c r="B157" s="148" t="s">
        <v>357</v>
      </c>
      <c r="C157" s="150" t="s">
        <v>358</v>
      </c>
      <c r="D157" s="155">
        <v>1890</v>
      </c>
      <c r="G157" s="170"/>
      <c r="H157" s="176"/>
      <c r="I157" s="172"/>
      <c r="J157" s="14"/>
    </row>
    <row r="158" spans="1:10">
      <c r="A158" s="166" t="s">
        <v>565</v>
      </c>
      <c r="B158" s="148" t="s">
        <v>361</v>
      </c>
      <c r="C158" s="150" t="s">
        <v>362</v>
      </c>
      <c r="D158" s="155">
        <v>1540</v>
      </c>
      <c r="G158" s="170"/>
      <c r="H158" s="176"/>
      <c r="I158" s="172"/>
      <c r="J158" s="14"/>
    </row>
    <row r="159" spans="1:10">
      <c r="A159" s="166" t="s">
        <v>566</v>
      </c>
      <c r="B159" s="148" t="s">
        <v>365</v>
      </c>
      <c r="C159" s="150" t="s">
        <v>389</v>
      </c>
      <c r="D159" s="155">
        <v>1640</v>
      </c>
      <c r="G159" s="170"/>
      <c r="H159" s="176"/>
      <c r="I159" s="172"/>
      <c r="J159" s="14"/>
    </row>
    <row r="160" spans="1:10">
      <c r="A160" s="166" t="s">
        <v>567</v>
      </c>
      <c r="B160" s="148" t="s">
        <v>368</v>
      </c>
      <c r="C160" s="150" t="s">
        <v>390</v>
      </c>
      <c r="D160" s="155">
        <v>1380</v>
      </c>
      <c r="G160" s="170"/>
      <c r="H160" s="176"/>
      <c r="I160" s="172"/>
      <c r="J160" s="14"/>
    </row>
    <row r="161" spans="1:10">
      <c r="A161" s="166" t="s">
        <v>568</v>
      </c>
      <c r="B161" s="148" t="s">
        <v>371</v>
      </c>
      <c r="C161" s="150" t="s">
        <v>391</v>
      </c>
      <c r="D161" s="155">
        <v>1120</v>
      </c>
      <c r="G161" s="170"/>
      <c r="H161" s="176"/>
      <c r="I161" s="172"/>
      <c r="J161" s="14"/>
    </row>
    <row r="162" spans="1:10">
      <c r="A162" s="166" t="s">
        <v>569</v>
      </c>
      <c r="B162" s="148" t="s">
        <v>373</v>
      </c>
      <c r="C162" s="150" t="s">
        <v>392</v>
      </c>
      <c r="D162" s="155">
        <v>1020</v>
      </c>
      <c r="G162" s="170"/>
      <c r="H162" s="176"/>
      <c r="I162" s="172"/>
      <c r="J162" s="14"/>
    </row>
    <row r="163" spans="1:10">
      <c r="A163" s="166" t="s">
        <v>570</v>
      </c>
      <c r="B163" s="148" t="s">
        <v>376</v>
      </c>
      <c r="C163" s="150" t="s">
        <v>393</v>
      </c>
      <c r="D163" s="155">
        <v>860</v>
      </c>
      <c r="G163" s="170"/>
      <c r="H163" s="176"/>
      <c r="I163" s="172"/>
      <c r="J163" s="14"/>
    </row>
    <row r="164" spans="1:10">
      <c r="A164" s="166" t="s">
        <v>571</v>
      </c>
      <c r="B164" s="148" t="s">
        <v>379</v>
      </c>
      <c r="C164" s="150" t="s">
        <v>394</v>
      </c>
      <c r="D164" s="155">
        <v>700</v>
      </c>
      <c r="G164" s="170"/>
      <c r="H164" s="176"/>
      <c r="I164" s="172"/>
      <c r="J164" s="14"/>
    </row>
    <row r="165" spans="1:10">
      <c r="A165" s="166" t="s">
        <v>396</v>
      </c>
      <c r="B165" s="148" t="s">
        <v>380</v>
      </c>
      <c r="C165" s="150">
        <v>4010</v>
      </c>
      <c r="D165" s="155">
        <v>1270</v>
      </c>
      <c r="G165" s="170"/>
      <c r="H165" s="176"/>
      <c r="I165" s="172"/>
      <c r="J165" s="14"/>
    </row>
    <row r="166" spans="1:10">
      <c r="A166" s="166" t="s">
        <v>397</v>
      </c>
      <c r="B166" s="148" t="s">
        <v>381</v>
      </c>
      <c r="C166" s="150">
        <v>4011</v>
      </c>
      <c r="D166" s="155">
        <v>900</v>
      </c>
      <c r="G166" s="170"/>
      <c r="H166" s="176"/>
      <c r="I166" s="172"/>
      <c r="J166" s="14"/>
    </row>
    <row r="167" spans="1:10">
      <c r="A167" s="166" t="s">
        <v>398</v>
      </c>
      <c r="B167" s="148" t="s">
        <v>382</v>
      </c>
      <c r="C167" s="150">
        <v>4012</v>
      </c>
      <c r="D167" s="155">
        <v>610</v>
      </c>
      <c r="G167" s="170"/>
      <c r="H167" s="176"/>
      <c r="I167" s="172"/>
      <c r="J167" s="14"/>
    </row>
    <row r="168" spans="1:10">
      <c r="A168" s="166" t="s">
        <v>399</v>
      </c>
      <c r="B168" s="148" t="s">
        <v>383</v>
      </c>
      <c r="C168" s="150">
        <v>4020</v>
      </c>
      <c r="D168" s="155">
        <v>900</v>
      </c>
      <c r="G168" s="170"/>
      <c r="H168" s="176"/>
      <c r="I168" s="172"/>
      <c r="J168" s="14"/>
    </row>
    <row r="169" spans="1:10">
      <c r="A169" s="166" t="s">
        <v>400</v>
      </c>
      <c r="B169" s="148" t="s">
        <v>384</v>
      </c>
      <c r="C169" s="150">
        <v>4021</v>
      </c>
      <c r="D169" s="155">
        <v>620</v>
      </c>
      <c r="G169" s="170"/>
      <c r="H169" s="176"/>
      <c r="I169" s="172"/>
      <c r="J169" s="14"/>
    </row>
    <row r="170" spans="1:10">
      <c r="A170" s="166" t="s">
        <v>401</v>
      </c>
      <c r="B170" s="148" t="s">
        <v>385</v>
      </c>
      <c r="C170" s="150">
        <v>4022</v>
      </c>
      <c r="D170" s="155">
        <v>430</v>
      </c>
      <c r="G170" s="170"/>
      <c r="H170" s="176"/>
      <c r="I170" s="172"/>
      <c r="J170" s="14"/>
    </row>
    <row r="171" spans="1:10">
      <c r="A171" s="166" t="s">
        <v>402</v>
      </c>
      <c r="B171" s="148" t="s">
        <v>386</v>
      </c>
      <c r="C171" s="150">
        <v>4030</v>
      </c>
      <c r="D171" s="155">
        <v>630</v>
      </c>
      <c r="G171" s="170"/>
      <c r="H171" s="176"/>
      <c r="I171" s="172"/>
      <c r="J171" s="14"/>
    </row>
    <row r="172" spans="1:10">
      <c r="A172" s="166" t="s">
        <v>403</v>
      </c>
      <c r="B172" s="148" t="s">
        <v>387</v>
      </c>
      <c r="C172" s="150">
        <v>4031</v>
      </c>
      <c r="D172" s="155">
        <v>450</v>
      </c>
      <c r="G172" s="170"/>
      <c r="H172" s="176"/>
      <c r="I172" s="172"/>
      <c r="J172" s="14"/>
    </row>
    <row r="173" spans="1:10">
      <c r="A173" s="166" t="s">
        <v>404</v>
      </c>
      <c r="B173" s="148" t="s">
        <v>388</v>
      </c>
      <c r="C173" s="150">
        <v>4032</v>
      </c>
      <c r="D173" s="155">
        <v>350</v>
      </c>
      <c r="G173" s="170"/>
      <c r="H173" s="176"/>
      <c r="I173" s="172"/>
      <c r="J173" s="14"/>
    </row>
    <row r="174" spans="1:10">
      <c r="A174" s="166" t="s">
        <v>458</v>
      </c>
      <c r="B174" s="148" t="s">
        <v>449</v>
      </c>
      <c r="C174" s="150">
        <v>5010</v>
      </c>
      <c r="D174" s="155">
        <v>2750</v>
      </c>
      <c r="G174" s="170"/>
      <c r="H174" s="176"/>
      <c r="I174" s="172"/>
      <c r="J174" s="14"/>
    </row>
    <row r="175" spans="1:10">
      <c r="A175" s="166" t="s">
        <v>460</v>
      </c>
      <c r="B175" s="148" t="s">
        <v>450</v>
      </c>
      <c r="C175" s="150">
        <v>5011</v>
      </c>
      <c r="D175" s="155">
        <v>2000</v>
      </c>
      <c r="G175" s="170"/>
      <c r="H175" s="176"/>
      <c r="I175" s="172"/>
      <c r="J175" s="14"/>
    </row>
    <row r="176" spans="1:10">
      <c r="A176" s="166" t="s">
        <v>461</v>
      </c>
      <c r="B176" s="148" t="s">
        <v>451</v>
      </c>
      <c r="C176" s="150">
        <v>5012</v>
      </c>
      <c r="D176" s="155">
        <v>1450</v>
      </c>
      <c r="G176" s="170"/>
      <c r="H176" s="176"/>
      <c r="I176" s="172"/>
      <c r="J176" s="14"/>
    </row>
    <row r="177" spans="1:10">
      <c r="A177" s="166" t="s">
        <v>462</v>
      </c>
      <c r="B177" s="148" t="s">
        <v>452</v>
      </c>
      <c r="C177" s="150">
        <v>5020</v>
      </c>
      <c r="D177" s="155">
        <v>2110</v>
      </c>
      <c r="G177" s="170"/>
      <c r="H177" s="176"/>
      <c r="I177" s="172"/>
      <c r="J177" s="14"/>
    </row>
    <row r="178" spans="1:10">
      <c r="A178" s="166" t="s">
        <v>459</v>
      </c>
      <c r="B178" s="148" t="s">
        <v>453</v>
      </c>
      <c r="C178" s="150">
        <v>5021</v>
      </c>
      <c r="D178" s="155">
        <v>1500</v>
      </c>
      <c r="G178" s="170"/>
      <c r="H178" s="176"/>
      <c r="I178" s="172"/>
      <c r="J178" s="14"/>
    </row>
    <row r="179" spans="1:10">
      <c r="A179" s="166" t="s">
        <v>463</v>
      </c>
      <c r="B179" s="148" t="s">
        <v>454</v>
      </c>
      <c r="C179" s="150">
        <v>5022</v>
      </c>
      <c r="D179" s="155">
        <v>1060</v>
      </c>
      <c r="G179" s="170"/>
      <c r="H179" s="176"/>
      <c r="I179" s="172"/>
      <c r="J179" s="14"/>
    </row>
    <row r="180" spans="1:10">
      <c r="A180" s="166" t="s">
        <v>464</v>
      </c>
      <c r="B180" s="148" t="s">
        <v>455</v>
      </c>
      <c r="C180" s="150">
        <v>5030</v>
      </c>
      <c r="D180" s="155">
        <v>1400</v>
      </c>
      <c r="G180" s="170"/>
      <c r="H180" s="176"/>
      <c r="I180" s="172"/>
      <c r="J180" s="14"/>
    </row>
    <row r="181" spans="1:10">
      <c r="A181" s="166" t="s">
        <v>465</v>
      </c>
      <c r="B181" s="148" t="s">
        <v>456</v>
      </c>
      <c r="C181" s="150">
        <v>5031</v>
      </c>
      <c r="D181" s="155">
        <v>950</v>
      </c>
      <c r="G181" s="170"/>
      <c r="H181" s="176"/>
      <c r="I181" s="172"/>
      <c r="J181" s="14"/>
    </row>
    <row r="182" spans="1:10">
      <c r="A182" s="166" t="s">
        <v>466</v>
      </c>
      <c r="B182" s="148" t="s">
        <v>457</v>
      </c>
      <c r="C182" s="150">
        <v>5032</v>
      </c>
      <c r="D182" s="155">
        <v>710</v>
      </c>
      <c r="G182" s="170"/>
      <c r="H182" s="176"/>
      <c r="I182" s="172"/>
      <c r="J182" s="14"/>
    </row>
    <row r="183" spans="1:10">
      <c r="A183" s="166" t="s">
        <v>406</v>
      </c>
      <c r="B183" s="148" t="s">
        <v>405</v>
      </c>
      <c r="C183" s="150">
        <v>6010</v>
      </c>
      <c r="D183" s="155">
        <v>900</v>
      </c>
      <c r="G183" s="170"/>
      <c r="H183" s="176"/>
      <c r="I183" s="172"/>
      <c r="J183" s="14"/>
    </row>
    <row r="184" spans="1:10">
      <c r="A184" s="166" t="s">
        <v>408</v>
      </c>
      <c r="B184" s="148" t="s">
        <v>407</v>
      </c>
      <c r="C184" s="150">
        <v>6020</v>
      </c>
      <c r="D184" s="155">
        <v>630</v>
      </c>
      <c r="G184" s="170"/>
      <c r="H184" s="176"/>
      <c r="I184" s="172"/>
      <c r="J184" s="14"/>
    </row>
    <row r="185" spans="1:10">
      <c r="A185" s="166" t="s">
        <v>410</v>
      </c>
      <c r="B185" s="148" t="s">
        <v>409</v>
      </c>
      <c r="C185" s="150">
        <v>6030</v>
      </c>
      <c r="D185" s="155">
        <v>360</v>
      </c>
      <c r="G185" s="170"/>
      <c r="H185" s="176"/>
      <c r="I185" s="172"/>
      <c r="J185" s="14"/>
    </row>
    <row r="186" spans="1:10">
      <c r="A186" s="166" t="s">
        <v>412</v>
      </c>
      <c r="B186" s="148" t="s">
        <v>415</v>
      </c>
      <c r="C186" s="150">
        <v>6040</v>
      </c>
      <c r="D186" s="155">
        <v>570</v>
      </c>
      <c r="G186" s="170"/>
      <c r="H186" s="176"/>
      <c r="I186" s="172"/>
      <c r="J186" s="14"/>
    </row>
    <row r="187" spans="1:10">
      <c r="A187" s="166" t="s">
        <v>414</v>
      </c>
      <c r="B187" s="148" t="s">
        <v>413</v>
      </c>
      <c r="C187" s="150">
        <v>6050</v>
      </c>
      <c r="D187" s="155">
        <v>410</v>
      </c>
      <c r="G187" s="170"/>
      <c r="H187" s="176"/>
      <c r="I187" s="172"/>
      <c r="J187" s="14"/>
    </row>
    <row r="188" spans="1:10">
      <c r="A188" s="166" t="s">
        <v>416</v>
      </c>
      <c r="B188" s="148" t="s">
        <v>411</v>
      </c>
      <c r="C188" s="150">
        <v>6060</v>
      </c>
      <c r="D188" s="155">
        <v>280</v>
      </c>
      <c r="G188" s="170"/>
      <c r="H188" s="176"/>
      <c r="I188" s="172"/>
      <c r="J188" s="14"/>
    </row>
    <row r="189" spans="1:10">
      <c r="A189" s="166" t="s">
        <v>418</v>
      </c>
      <c r="B189" s="148" t="s">
        <v>417</v>
      </c>
      <c r="C189" s="150">
        <v>7010</v>
      </c>
      <c r="D189" s="155">
        <v>900</v>
      </c>
      <c r="G189" s="170"/>
      <c r="H189" s="176"/>
      <c r="I189" s="172"/>
      <c r="J189" s="14"/>
    </row>
    <row r="190" spans="1:10">
      <c r="A190" s="166" t="s">
        <v>420</v>
      </c>
      <c r="B190" s="148" t="s">
        <v>419</v>
      </c>
      <c r="C190" s="150">
        <v>7020</v>
      </c>
      <c r="D190" s="155">
        <v>630</v>
      </c>
      <c r="G190" s="170"/>
      <c r="H190" s="176"/>
      <c r="I190" s="172"/>
      <c r="J190" s="14"/>
    </row>
    <row r="191" spans="1:10">
      <c r="A191" s="166" t="s">
        <v>422</v>
      </c>
      <c r="B191" s="148" t="s">
        <v>421</v>
      </c>
      <c r="C191" s="150">
        <v>7030</v>
      </c>
      <c r="D191" s="155">
        <v>360</v>
      </c>
      <c r="G191" s="170"/>
      <c r="H191" s="176"/>
      <c r="I191" s="172"/>
      <c r="J191" s="14"/>
    </row>
    <row r="192" spans="1:10">
      <c r="A192" s="166" t="s">
        <v>424</v>
      </c>
      <c r="B192" s="148" t="s">
        <v>423</v>
      </c>
      <c r="C192" s="150">
        <v>20</v>
      </c>
      <c r="D192" s="155">
        <v>8700</v>
      </c>
      <c r="G192" s="170"/>
      <c r="H192" s="176"/>
      <c r="I192" s="172"/>
      <c r="J192" s="14"/>
    </row>
    <row r="193" spans="1:10">
      <c r="A193" s="166" t="s">
        <v>426</v>
      </c>
      <c r="B193" s="148" t="s">
        <v>425</v>
      </c>
      <c r="C193" s="150">
        <v>20</v>
      </c>
      <c r="D193" s="155">
        <v>8700</v>
      </c>
      <c r="G193" s="170"/>
      <c r="H193" s="176"/>
      <c r="I193" s="172"/>
      <c r="J193" s="14"/>
    </row>
    <row r="194" spans="1:10">
      <c r="A194" s="166" t="s">
        <v>428</v>
      </c>
      <c r="B194" s="148" t="s">
        <v>427</v>
      </c>
      <c r="C194" s="150">
        <v>20</v>
      </c>
      <c r="D194" s="155">
        <v>7600</v>
      </c>
      <c r="G194" s="170"/>
      <c r="H194" s="176"/>
      <c r="I194" s="172"/>
      <c r="J194" s="14"/>
    </row>
    <row r="195" spans="1:10">
      <c r="A195" s="166" t="s">
        <v>430</v>
      </c>
      <c r="B195" s="148" t="s">
        <v>429</v>
      </c>
      <c r="C195" s="150">
        <v>41</v>
      </c>
      <c r="D195" s="155">
        <v>4800</v>
      </c>
      <c r="G195" s="170"/>
      <c r="H195" s="176"/>
      <c r="I195" s="172"/>
      <c r="J195" s="14"/>
    </row>
    <row r="196" spans="1:10">
      <c r="A196" s="166" t="s">
        <v>432</v>
      </c>
      <c r="B196" s="148" t="s">
        <v>431</v>
      </c>
      <c r="C196" s="150">
        <v>37</v>
      </c>
      <c r="D196" s="155">
        <v>7200</v>
      </c>
      <c r="G196" s="170"/>
      <c r="H196" s="176"/>
      <c r="I196" s="172"/>
      <c r="J196" s="14"/>
    </row>
    <row r="197" spans="1:10">
      <c r="A197" s="166" t="s">
        <v>434</v>
      </c>
      <c r="B197" s="148" t="s">
        <v>433</v>
      </c>
      <c r="C197" s="150">
        <v>8</v>
      </c>
      <c r="D197" s="155">
        <v>11000</v>
      </c>
      <c r="G197" s="170"/>
      <c r="H197" s="176"/>
      <c r="I197" s="172"/>
      <c r="J197" s="14"/>
    </row>
    <row r="198" spans="1:10">
      <c r="A198" s="166" t="s">
        <v>436</v>
      </c>
      <c r="B198" s="148" t="s">
        <v>435</v>
      </c>
      <c r="C198" s="150">
        <v>21</v>
      </c>
      <c r="D198" s="155">
        <v>15300</v>
      </c>
      <c r="G198" s="170"/>
      <c r="H198" s="176"/>
      <c r="I198" s="172"/>
      <c r="J198" s="14"/>
    </row>
    <row r="199" spans="1:10">
      <c r="A199" s="166" t="s">
        <v>438</v>
      </c>
      <c r="B199" s="148" t="s">
        <v>437</v>
      </c>
      <c r="C199" s="150">
        <v>20</v>
      </c>
      <c r="D199" s="155">
        <v>8200</v>
      </c>
      <c r="G199" s="170"/>
      <c r="H199" s="176"/>
      <c r="I199" s="172"/>
      <c r="J199" s="14"/>
    </row>
    <row r="200" spans="1:10">
      <c r="A200" s="166" t="s">
        <v>440</v>
      </c>
      <c r="B200" s="148" t="s">
        <v>439</v>
      </c>
      <c r="C200" s="150">
        <v>4</v>
      </c>
      <c r="D200" s="155">
        <v>3700</v>
      </c>
      <c r="G200" s="170"/>
      <c r="H200" s="176"/>
      <c r="I200" s="172"/>
      <c r="J200" s="14"/>
    </row>
    <row r="201" spans="1:10">
      <c r="A201" s="166" t="s">
        <v>442</v>
      </c>
      <c r="B201" s="148" t="s">
        <v>441</v>
      </c>
      <c r="C201" s="150">
        <v>32</v>
      </c>
      <c r="D201" s="155">
        <v>7300</v>
      </c>
      <c r="G201" s="170"/>
      <c r="H201" s="176"/>
      <c r="I201" s="172"/>
      <c r="J201" s="14"/>
    </row>
    <row r="202" spans="1:10">
      <c r="A202" s="166" t="s">
        <v>444</v>
      </c>
      <c r="B202" s="148" t="s">
        <v>443</v>
      </c>
      <c r="C202" s="150">
        <v>20</v>
      </c>
      <c r="D202" s="155">
        <v>5500</v>
      </c>
      <c r="G202" s="170"/>
      <c r="H202" s="176"/>
      <c r="I202" s="172"/>
      <c r="J202" s="14"/>
    </row>
    <row r="203" spans="1:10">
      <c r="A203" s="166" t="s">
        <v>446</v>
      </c>
      <c r="B203" s="148" t="s">
        <v>445</v>
      </c>
      <c r="C203" s="150">
        <v>38</v>
      </c>
      <c r="D203" s="155">
        <v>6500</v>
      </c>
      <c r="G203" s="170"/>
      <c r="H203" s="176"/>
      <c r="I203" s="172"/>
      <c r="J203" s="14"/>
    </row>
    <row r="204" spans="1:10">
      <c r="A204" s="166" t="s">
        <v>448</v>
      </c>
      <c r="B204" s="148" t="s">
        <v>447</v>
      </c>
      <c r="C204" s="150">
        <v>10</v>
      </c>
      <c r="D204" s="155">
        <v>15500</v>
      </c>
      <c r="G204" s="170"/>
      <c r="H204" s="176"/>
      <c r="I204" s="172"/>
      <c r="J204" s="14"/>
    </row>
  </sheetData>
  <sheetProtection password="DD12"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A1132"/>
  <sheetViews>
    <sheetView tabSelected="1" topLeftCell="A294" zoomScale="120" zoomScaleNormal="120" workbookViewId="0">
      <selection activeCell="K307" sqref="K307"/>
    </sheetView>
  </sheetViews>
  <sheetFormatPr baseColWidth="10" defaultRowHeight="12.75"/>
  <cols>
    <col min="1" max="1" width="13.7109375" style="2" customWidth="1"/>
    <col min="2" max="2" width="5.7109375" style="2" customWidth="1"/>
    <col min="3" max="3" width="5.42578125" style="2" customWidth="1"/>
    <col min="4" max="6" width="10.140625" style="2" customWidth="1"/>
    <col min="7" max="7" width="12" style="2" bestFit="1" customWidth="1"/>
    <col min="8" max="8" width="10.140625" style="2" customWidth="1"/>
    <col min="9" max="9" width="12" style="2" customWidth="1"/>
    <col min="10" max="10" width="11.42578125" style="2"/>
    <col min="11" max="11" width="7" style="2" customWidth="1"/>
    <col min="12" max="12" width="10.5703125" style="2" customWidth="1"/>
    <col min="13" max="14" width="11.42578125" style="2" hidden="1" customWidth="1"/>
    <col min="15" max="16" width="11.42578125" style="2"/>
    <col min="17" max="18" width="11.42578125" style="262" customWidth="1"/>
    <col min="19" max="19" width="12.85546875" style="262" customWidth="1"/>
    <col min="20" max="21" width="11.42578125" style="268" customWidth="1"/>
    <col min="22" max="22" width="12.85546875" style="225" customWidth="1"/>
    <col min="23" max="23" width="26.85546875" style="225" customWidth="1"/>
    <col min="24" max="24" width="11.42578125" style="225" customWidth="1"/>
    <col min="25" max="25" width="11.42578125" style="106" customWidth="1"/>
    <col min="26" max="26" width="11.42578125" style="2" customWidth="1"/>
    <col min="27" max="16384" width="11.42578125" style="2"/>
  </cols>
  <sheetData>
    <row r="1" spans="1:23" ht="12.75" customHeight="1">
      <c r="A1" s="367" t="s">
        <v>37</v>
      </c>
      <c r="B1" s="368"/>
      <c r="C1" s="369" t="s">
        <v>862</v>
      </c>
      <c r="D1" s="370"/>
      <c r="E1" s="370"/>
      <c r="F1" s="370"/>
      <c r="G1" s="370"/>
      <c r="H1" s="371"/>
      <c r="I1" s="107" t="s">
        <v>63</v>
      </c>
      <c r="J1" s="372" t="s">
        <v>866</v>
      </c>
      <c r="K1" s="373"/>
      <c r="L1" s="374"/>
    </row>
    <row r="2" spans="1:23">
      <c r="A2" s="375" t="s">
        <v>0</v>
      </c>
      <c r="B2" s="376"/>
      <c r="C2" s="377" t="s">
        <v>863</v>
      </c>
      <c r="D2" s="378"/>
      <c r="E2" s="378"/>
      <c r="F2" s="378"/>
      <c r="G2" s="378"/>
      <c r="H2" s="379"/>
      <c r="I2" s="108" t="s">
        <v>64</v>
      </c>
      <c r="J2" s="380" t="s">
        <v>864</v>
      </c>
      <c r="K2" s="381"/>
      <c r="L2" s="382"/>
    </row>
    <row r="3" spans="1:23" ht="13.5" thickBot="1">
      <c r="A3" s="383" t="s">
        <v>1</v>
      </c>
      <c r="B3" s="384"/>
      <c r="C3" s="385" t="s">
        <v>869</v>
      </c>
      <c r="D3" s="386"/>
      <c r="E3" s="386"/>
      <c r="F3" s="386"/>
      <c r="G3" s="386"/>
      <c r="H3" s="387"/>
      <c r="I3" s="109" t="s">
        <v>65</v>
      </c>
      <c r="J3" s="388" t="s">
        <v>865</v>
      </c>
      <c r="K3" s="389"/>
      <c r="L3" s="390"/>
    </row>
    <row r="4" spans="1:23" s="268" customFormat="1" ht="3.75" customHeight="1" thickBot="1">
      <c r="A4" s="267"/>
      <c r="B4" s="267"/>
      <c r="C4" s="267"/>
      <c r="D4" s="267"/>
      <c r="E4" s="267"/>
      <c r="F4" s="267"/>
      <c r="G4" s="267"/>
      <c r="H4" s="267"/>
      <c r="I4" s="267"/>
      <c r="J4" s="267"/>
      <c r="K4" s="267"/>
      <c r="L4" s="267"/>
    </row>
    <row r="5" spans="1:23" s="225" customFormat="1" ht="13.5" hidden="1" thickBot="1">
      <c r="A5" s="391" t="s">
        <v>112</v>
      </c>
      <c r="B5" s="392"/>
      <c r="C5" s="392"/>
      <c r="D5" s="392"/>
      <c r="E5" s="392"/>
      <c r="F5" s="392"/>
      <c r="G5" s="392"/>
      <c r="H5" s="392"/>
      <c r="I5" s="392"/>
      <c r="J5" s="392"/>
      <c r="K5" s="392"/>
      <c r="L5" s="393"/>
      <c r="Q5" s="268"/>
      <c r="R5" s="268"/>
      <c r="S5" s="268"/>
      <c r="T5" s="268"/>
      <c r="U5" s="268"/>
    </row>
    <row r="6" spans="1:23" s="225" customFormat="1" ht="5.25" hidden="1" customHeight="1" thickBot="1">
      <c r="A6" s="269"/>
      <c r="B6" s="25"/>
      <c r="C6" s="25"/>
      <c r="D6" s="270"/>
      <c r="E6" s="270"/>
      <c r="F6" s="270"/>
      <c r="G6" s="270"/>
      <c r="H6" s="270"/>
      <c r="I6" s="270"/>
      <c r="J6" s="270"/>
      <c r="K6" s="270"/>
      <c r="L6" s="271"/>
      <c r="Q6" s="268"/>
      <c r="R6" s="268"/>
      <c r="S6" s="268"/>
      <c r="T6" s="268"/>
      <c r="U6" s="268"/>
    </row>
    <row r="7" spans="1:23" s="225" customFormat="1" ht="12.75" hidden="1" customHeight="1" thickBot="1">
      <c r="A7" s="394" t="s">
        <v>2</v>
      </c>
      <c r="B7" s="395"/>
      <c r="C7" s="395"/>
      <c r="D7" s="395"/>
      <c r="E7" s="395"/>
      <c r="F7" s="395"/>
      <c r="G7" s="395"/>
      <c r="H7" s="395"/>
      <c r="I7" s="395"/>
      <c r="J7" s="395"/>
      <c r="K7" s="395"/>
      <c r="L7" s="396"/>
      <c r="Q7" s="268"/>
      <c r="R7" s="268"/>
      <c r="S7" s="268"/>
      <c r="T7" s="268"/>
      <c r="U7" s="268"/>
    </row>
    <row r="8" spans="1:23" s="225" customFormat="1" ht="12.75" hidden="1" customHeight="1" thickBot="1">
      <c r="A8" s="397" t="s">
        <v>113</v>
      </c>
      <c r="B8" s="398"/>
      <c r="C8" s="398"/>
      <c r="D8" s="272">
        <v>800</v>
      </c>
      <c r="E8" s="397" t="s">
        <v>116</v>
      </c>
      <c r="F8" s="398"/>
      <c r="G8" s="272" t="s">
        <v>117</v>
      </c>
      <c r="H8" s="399" t="s">
        <v>114</v>
      </c>
      <c r="I8" s="400"/>
      <c r="J8" s="401" t="s">
        <v>115</v>
      </c>
      <c r="K8" s="402"/>
      <c r="L8" s="403"/>
      <c r="Q8" s="268"/>
      <c r="R8" s="268"/>
      <c r="S8" s="268"/>
      <c r="T8" s="548" t="s">
        <v>188</v>
      </c>
      <c r="U8" s="549" t="s">
        <v>189</v>
      </c>
      <c r="V8" s="565" t="s">
        <v>187</v>
      </c>
      <c r="W8" s="218" t="s">
        <v>39</v>
      </c>
    </row>
    <row r="9" spans="1:23" s="225" customFormat="1" ht="12.75" hidden="1" customHeight="1">
      <c r="A9" s="273"/>
      <c r="B9" s="274"/>
      <c r="C9" s="274"/>
      <c r="D9" s="275"/>
      <c r="E9" s="275"/>
      <c r="F9" s="275"/>
      <c r="G9" s="275"/>
      <c r="H9" s="275"/>
      <c r="I9" s="275"/>
      <c r="J9" s="275"/>
      <c r="K9" s="275"/>
      <c r="L9" s="276"/>
      <c r="Q9" s="268"/>
      <c r="R9" s="268"/>
      <c r="S9" s="268"/>
      <c r="T9" s="550" t="s">
        <v>190</v>
      </c>
      <c r="U9" s="551">
        <v>2000</v>
      </c>
      <c r="V9" s="246">
        <v>11130</v>
      </c>
      <c r="W9" s="220" t="s">
        <v>485</v>
      </c>
    </row>
    <row r="10" spans="1:23" s="225" customFormat="1" ht="12.75" hidden="1" customHeight="1">
      <c r="A10" s="277"/>
      <c r="B10" s="25"/>
      <c r="C10" s="214" t="s">
        <v>3</v>
      </c>
      <c r="D10" s="406" t="s">
        <v>867</v>
      </c>
      <c r="E10" s="406"/>
      <c r="F10" s="406"/>
      <c r="G10" s="406"/>
      <c r="H10" s="406"/>
      <c r="I10" s="406"/>
      <c r="J10" s="406"/>
      <c r="K10" s="406"/>
      <c r="L10" s="407"/>
      <c r="Q10" s="268"/>
      <c r="R10" s="268"/>
      <c r="S10" s="268"/>
      <c r="T10" s="552" t="s">
        <v>194</v>
      </c>
      <c r="U10" s="553">
        <v>2001</v>
      </c>
      <c r="V10" s="219">
        <v>10230</v>
      </c>
      <c r="W10" s="220" t="s">
        <v>486</v>
      </c>
    </row>
    <row r="11" spans="1:23" s="225" customFormat="1" ht="12.75" hidden="1" customHeight="1">
      <c r="A11" s="277"/>
      <c r="B11" s="25"/>
      <c r="C11" s="214" t="s">
        <v>4</v>
      </c>
      <c r="D11" s="406" t="s">
        <v>867</v>
      </c>
      <c r="E11" s="406"/>
      <c r="F11" s="406"/>
      <c r="G11" s="406"/>
      <c r="H11" s="406"/>
      <c r="I11" s="406"/>
      <c r="J11" s="406"/>
      <c r="K11" s="406"/>
      <c r="L11" s="407"/>
      <c r="Q11" s="268"/>
      <c r="R11" s="268"/>
      <c r="S11" s="268"/>
      <c r="T11" s="552" t="s">
        <v>198</v>
      </c>
      <c r="U11" s="553">
        <v>2002</v>
      </c>
      <c r="V11" s="219">
        <v>7440</v>
      </c>
      <c r="W11" s="220" t="s">
        <v>487</v>
      </c>
    </row>
    <row r="12" spans="1:23" s="225" customFormat="1" ht="12.75" hidden="1" customHeight="1">
      <c r="A12" s="278"/>
      <c r="B12" s="214"/>
      <c r="C12" s="278" t="s">
        <v>134</v>
      </c>
      <c r="D12" s="406" t="s">
        <v>868</v>
      </c>
      <c r="E12" s="406"/>
      <c r="F12" s="406"/>
      <c r="G12" s="279" t="s">
        <v>154</v>
      </c>
      <c r="H12" s="411" t="s">
        <v>867</v>
      </c>
      <c r="I12" s="411"/>
      <c r="J12" s="411"/>
      <c r="K12" s="25"/>
      <c r="L12" s="280"/>
      <c r="Q12" s="268"/>
      <c r="R12" s="268"/>
      <c r="S12" s="268"/>
      <c r="T12" s="552" t="s">
        <v>202</v>
      </c>
      <c r="U12" s="553">
        <v>2010</v>
      </c>
      <c r="V12" s="219">
        <v>8460</v>
      </c>
      <c r="W12" s="220" t="s">
        <v>488</v>
      </c>
    </row>
    <row r="13" spans="1:23" s="225" customFormat="1" ht="12.75" hidden="1" customHeight="1">
      <c r="A13" s="277"/>
      <c r="B13" s="25"/>
      <c r="C13" s="214" t="s">
        <v>5</v>
      </c>
      <c r="D13" s="411" t="s">
        <v>135</v>
      </c>
      <c r="E13" s="411"/>
      <c r="F13" s="25" t="s">
        <v>1323</v>
      </c>
      <c r="G13" s="279"/>
      <c r="H13" s="279"/>
      <c r="I13" s="279"/>
      <c r="J13" s="279"/>
      <c r="K13" s="279"/>
      <c r="L13" s="281"/>
      <c r="Q13" s="268"/>
      <c r="R13" s="268"/>
      <c r="S13" s="268"/>
      <c r="T13" s="552" t="s">
        <v>206</v>
      </c>
      <c r="U13" s="553">
        <v>2011</v>
      </c>
      <c r="V13" s="219">
        <v>7740</v>
      </c>
      <c r="W13" s="220" t="s">
        <v>489</v>
      </c>
    </row>
    <row r="14" spans="1:23" s="225" customFormat="1" ht="12.75" hidden="1" customHeight="1">
      <c r="A14" s="277"/>
      <c r="B14" s="25"/>
      <c r="C14" s="214" t="s">
        <v>6</v>
      </c>
      <c r="D14" s="406" t="s">
        <v>143</v>
      </c>
      <c r="E14" s="406"/>
      <c r="F14" s="406"/>
      <c r="G14" s="406"/>
      <c r="H14" s="406"/>
      <c r="I14" s="406"/>
      <c r="J14" s="406"/>
      <c r="K14" s="406"/>
      <c r="L14" s="407"/>
      <c r="Q14" s="268"/>
      <c r="R14" s="268"/>
      <c r="S14" s="268"/>
      <c r="T14" s="552" t="s">
        <v>210</v>
      </c>
      <c r="U14" s="553">
        <v>2012</v>
      </c>
      <c r="V14" s="219">
        <v>5840</v>
      </c>
      <c r="W14" s="220" t="s">
        <v>490</v>
      </c>
    </row>
    <row r="15" spans="1:23" s="225" customFormat="1" ht="12.75" hidden="1" customHeight="1">
      <c r="A15" s="277"/>
      <c r="B15" s="25"/>
      <c r="C15" s="214" t="s">
        <v>7</v>
      </c>
      <c r="D15" s="404" t="s">
        <v>709</v>
      </c>
      <c r="E15" s="404"/>
      <c r="F15" s="404"/>
      <c r="G15" s="404"/>
      <c r="H15" s="404"/>
      <c r="I15" s="404"/>
      <c r="J15" s="404"/>
      <c r="K15" s="404"/>
      <c r="L15" s="405"/>
      <c r="Q15" s="268"/>
      <c r="R15" s="268"/>
      <c r="S15" s="268"/>
      <c r="T15" s="552" t="s">
        <v>214</v>
      </c>
      <c r="U15" s="553">
        <v>2020</v>
      </c>
      <c r="V15" s="219">
        <v>6350</v>
      </c>
      <c r="W15" s="220" t="s">
        <v>491</v>
      </c>
    </row>
    <row r="16" spans="1:23" s="225" customFormat="1" ht="12.75" hidden="1" customHeight="1">
      <c r="A16" s="277"/>
      <c r="B16" s="25"/>
      <c r="C16" s="214"/>
      <c r="D16" s="404"/>
      <c r="E16" s="404"/>
      <c r="F16" s="404"/>
      <c r="G16" s="404"/>
      <c r="H16" s="404"/>
      <c r="I16" s="404"/>
      <c r="J16" s="404"/>
      <c r="K16" s="404"/>
      <c r="L16" s="405"/>
      <c r="Q16" s="268"/>
      <c r="R16" s="268"/>
      <c r="S16" s="268"/>
      <c r="T16" s="552" t="s">
        <v>218</v>
      </c>
      <c r="U16" s="553">
        <v>2021</v>
      </c>
      <c r="V16" s="219">
        <v>5510</v>
      </c>
      <c r="W16" s="220" t="s">
        <v>492</v>
      </c>
    </row>
    <row r="17" spans="1:23" s="225" customFormat="1" ht="12.75" hidden="1" customHeight="1">
      <c r="A17" s="277"/>
      <c r="B17" s="25"/>
      <c r="C17" s="214"/>
      <c r="D17" s="404"/>
      <c r="E17" s="404"/>
      <c r="F17" s="404"/>
      <c r="G17" s="404"/>
      <c r="H17" s="404"/>
      <c r="I17" s="404"/>
      <c r="J17" s="404"/>
      <c r="K17" s="404"/>
      <c r="L17" s="405"/>
      <c r="Q17" s="268"/>
      <c r="R17" s="268"/>
      <c r="S17" s="268"/>
      <c r="T17" s="552" t="s">
        <v>222</v>
      </c>
      <c r="U17" s="553">
        <v>2022</v>
      </c>
      <c r="V17" s="219">
        <v>4080</v>
      </c>
      <c r="W17" s="220" t="s">
        <v>493</v>
      </c>
    </row>
    <row r="18" spans="1:23" s="225" customFormat="1" ht="12.75" hidden="1" customHeight="1">
      <c r="A18" s="277"/>
      <c r="B18" s="25"/>
      <c r="C18" s="214"/>
      <c r="D18" s="404"/>
      <c r="E18" s="404"/>
      <c r="F18" s="404"/>
      <c r="G18" s="404"/>
      <c r="H18" s="404"/>
      <c r="I18" s="404"/>
      <c r="J18" s="404"/>
      <c r="K18" s="404"/>
      <c r="L18" s="405"/>
      <c r="Q18" s="268"/>
      <c r="R18" s="268"/>
      <c r="S18" s="268"/>
      <c r="T18" s="552" t="s">
        <v>226</v>
      </c>
      <c r="U18" s="553">
        <v>2030</v>
      </c>
      <c r="V18" s="219">
        <v>4740</v>
      </c>
      <c r="W18" s="220" t="s">
        <v>733</v>
      </c>
    </row>
    <row r="19" spans="1:23" s="225" customFormat="1" ht="12.75" hidden="1" customHeight="1">
      <c r="A19" s="277"/>
      <c r="B19" s="25"/>
      <c r="C19" s="214" t="s">
        <v>8</v>
      </c>
      <c r="D19" s="406" t="s">
        <v>136</v>
      </c>
      <c r="E19" s="406"/>
      <c r="F19" s="406"/>
      <c r="G19" s="406"/>
      <c r="H19" s="406"/>
      <c r="I19" s="406"/>
      <c r="J19" s="406"/>
      <c r="K19" s="406"/>
      <c r="L19" s="407"/>
      <c r="Q19" s="268"/>
      <c r="R19" s="268"/>
      <c r="S19" s="268"/>
      <c r="T19" s="552" t="s">
        <v>230</v>
      </c>
      <c r="U19" s="553">
        <v>2031</v>
      </c>
      <c r="V19" s="219">
        <v>4110</v>
      </c>
      <c r="W19" s="220" t="s">
        <v>734</v>
      </c>
    </row>
    <row r="20" spans="1:23" s="225" customFormat="1" ht="12.75" hidden="1" customHeight="1" thickBot="1">
      <c r="A20" s="282"/>
      <c r="B20" s="283"/>
      <c r="C20" s="284"/>
      <c r="D20" s="408"/>
      <c r="E20" s="408"/>
      <c r="F20" s="408"/>
      <c r="G20" s="408"/>
      <c r="H20" s="408"/>
      <c r="I20" s="408"/>
      <c r="J20" s="408"/>
      <c r="K20" s="408"/>
      <c r="L20" s="409"/>
      <c r="Q20" s="268"/>
      <c r="R20" s="268"/>
      <c r="S20" s="268"/>
      <c r="T20" s="552" t="s">
        <v>234</v>
      </c>
      <c r="U20" s="553">
        <v>2032</v>
      </c>
      <c r="V20" s="219">
        <v>2960</v>
      </c>
      <c r="W20" s="220" t="s">
        <v>735</v>
      </c>
    </row>
    <row r="21" spans="1:23" s="225" customFormat="1" ht="5.25" hidden="1" customHeight="1" thickBot="1">
      <c r="A21" s="270"/>
      <c r="B21" s="25"/>
      <c r="C21" s="25"/>
      <c r="D21" s="270"/>
      <c r="E21" s="270"/>
      <c r="F21" s="270"/>
      <c r="G21" s="270"/>
      <c r="H21" s="270"/>
      <c r="I21" s="270"/>
      <c r="J21" s="270"/>
      <c r="K21" s="270"/>
      <c r="L21" s="270"/>
      <c r="M21" s="244"/>
      <c r="Q21" s="268"/>
      <c r="R21" s="268"/>
      <c r="S21" s="268"/>
      <c r="T21" s="554" t="s">
        <v>250</v>
      </c>
      <c r="U21" s="553">
        <v>2100</v>
      </c>
      <c r="V21" s="219">
        <v>10730</v>
      </c>
      <c r="W21" s="220" t="s">
        <v>500</v>
      </c>
    </row>
    <row r="22" spans="1:23" s="225" customFormat="1" ht="12.75" hidden="1" customHeight="1" thickBot="1">
      <c r="A22" s="391" t="s">
        <v>9</v>
      </c>
      <c r="B22" s="392"/>
      <c r="C22" s="392"/>
      <c r="D22" s="392"/>
      <c r="E22" s="392"/>
      <c r="F22" s="392"/>
      <c r="G22" s="392"/>
      <c r="H22" s="392"/>
      <c r="I22" s="392"/>
      <c r="J22" s="392"/>
      <c r="K22" s="392"/>
      <c r="L22" s="393"/>
      <c r="M22" s="244"/>
      <c r="Q22" s="268"/>
      <c r="R22" s="268"/>
      <c r="S22" s="268"/>
      <c r="T22" s="554" t="s">
        <v>254</v>
      </c>
      <c r="U22" s="553">
        <v>2101</v>
      </c>
      <c r="V22" s="219">
        <v>9860</v>
      </c>
      <c r="W22" s="220" t="s">
        <v>501</v>
      </c>
    </row>
    <row r="23" spans="1:23" s="225" customFormat="1" ht="12.75" hidden="1" customHeight="1">
      <c r="A23" s="273"/>
      <c r="B23" s="274"/>
      <c r="C23" s="274"/>
      <c r="D23" s="275" t="s">
        <v>26</v>
      </c>
      <c r="E23" s="275"/>
      <c r="F23" s="275"/>
      <c r="G23" s="275"/>
      <c r="H23" s="275"/>
      <c r="I23" s="275"/>
      <c r="J23" s="275"/>
      <c r="K23" s="275"/>
      <c r="L23" s="276"/>
      <c r="M23" s="244"/>
      <c r="Q23" s="268"/>
      <c r="R23" s="268"/>
      <c r="S23" s="268"/>
      <c r="T23" s="554" t="s">
        <v>258</v>
      </c>
      <c r="U23" s="553">
        <v>2102</v>
      </c>
      <c r="V23" s="219">
        <v>7160</v>
      </c>
      <c r="W23" s="220" t="s">
        <v>502</v>
      </c>
    </row>
    <row r="24" spans="1:23" s="225" customFormat="1" ht="12.75" hidden="1" customHeight="1">
      <c r="A24" s="110"/>
      <c r="B24" s="279"/>
      <c r="C24" s="214" t="s">
        <v>10</v>
      </c>
      <c r="D24" s="406" t="s">
        <v>140</v>
      </c>
      <c r="E24" s="406"/>
      <c r="F24" s="406"/>
      <c r="G24" s="406"/>
      <c r="H24" s="406"/>
      <c r="I24" s="406"/>
      <c r="J24" s="406"/>
      <c r="K24" s="406"/>
      <c r="L24" s="407"/>
      <c r="M24" s="244"/>
      <c r="Q24" s="268"/>
      <c r="R24" s="268"/>
      <c r="S24" s="268"/>
      <c r="T24" s="554" t="s">
        <v>262</v>
      </c>
      <c r="U24" s="553">
        <v>2110</v>
      </c>
      <c r="V24" s="219">
        <v>8160</v>
      </c>
      <c r="W24" s="220" t="s">
        <v>503</v>
      </c>
    </row>
    <row r="25" spans="1:23" s="225" customFormat="1" ht="12.75" hidden="1" customHeight="1">
      <c r="A25" s="110"/>
      <c r="B25" s="279"/>
      <c r="C25" s="214" t="s">
        <v>118</v>
      </c>
      <c r="D25" s="410">
        <v>1</v>
      </c>
      <c r="E25" s="406"/>
      <c r="F25" s="406"/>
      <c r="G25" s="406"/>
      <c r="H25" s="406"/>
      <c r="I25" s="406"/>
      <c r="J25" s="406"/>
      <c r="K25" s="406"/>
      <c r="L25" s="407"/>
      <c r="M25" s="244"/>
      <c r="Q25" s="268"/>
      <c r="R25" s="268"/>
      <c r="S25" s="268"/>
      <c r="T25" s="554" t="s">
        <v>266</v>
      </c>
      <c r="U25" s="553">
        <v>2111</v>
      </c>
      <c r="V25" s="219">
        <v>7470</v>
      </c>
      <c r="W25" s="220" t="s">
        <v>504</v>
      </c>
    </row>
    <row r="26" spans="1:23" s="225" customFormat="1" ht="12.75" hidden="1" customHeight="1">
      <c r="A26" s="110"/>
      <c r="B26" s="279"/>
      <c r="C26" s="214" t="s">
        <v>155</v>
      </c>
      <c r="D26" s="406" t="s">
        <v>141</v>
      </c>
      <c r="E26" s="406"/>
      <c r="F26" s="406"/>
      <c r="G26" s="406"/>
      <c r="H26" s="406"/>
      <c r="I26" s="406"/>
      <c r="J26" s="406"/>
      <c r="K26" s="406"/>
      <c r="L26" s="407"/>
      <c r="M26" s="244"/>
      <c r="Q26" s="268"/>
      <c r="R26" s="268"/>
      <c r="S26" s="268"/>
      <c r="T26" s="554" t="s">
        <v>270</v>
      </c>
      <c r="U26" s="553">
        <v>2112</v>
      </c>
      <c r="V26" s="219">
        <v>5630</v>
      </c>
      <c r="W26" s="220" t="s">
        <v>505</v>
      </c>
    </row>
    <row r="27" spans="1:23" s="225" customFormat="1" ht="12.75" hidden="1" customHeight="1">
      <c r="A27" s="110"/>
      <c r="B27" s="279"/>
      <c r="C27" s="214" t="s">
        <v>11</v>
      </c>
      <c r="D27" s="418" t="s">
        <v>142</v>
      </c>
      <c r="E27" s="418"/>
      <c r="F27" s="418"/>
      <c r="G27" s="418"/>
      <c r="H27" s="418"/>
      <c r="I27" s="418"/>
      <c r="J27" s="418"/>
      <c r="K27" s="418"/>
      <c r="L27" s="419"/>
      <c r="M27" s="244"/>
      <c r="Q27" s="268"/>
      <c r="R27" s="268"/>
      <c r="S27" s="268"/>
      <c r="T27" s="554" t="s">
        <v>274</v>
      </c>
      <c r="U27" s="553">
        <v>2120</v>
      </c>
      <c r="V27" s="219">
        <v>6080</v>
      </c>
      <c r="W27" s="220" t="s">
        <v>506</v>
      </c>
    </row>
    <row r="28" spans="1:23" s="225" customFormat="1" ht="12.75" hidden="1" customHeight="1">
      <c r="A28" s="269"/>
      <c r="B28" s="25"/>
      <c r="C28" s="25"/>
      <c r="D28" s="418"/>
      <c r="E28" s="418"/>
      <c r="F28" s="418"/>
      <c r="G28" s="418"/>
      <c r="H28" s="418"/>
      <c r="I28" s="418"/>
      <c r="J28" s="418"/>
      <c r="K28" s="418"/>
      <c r="L28" s="419"/>
      <c r="M28" s="244"/>
      <c r="Q28" s="268"/>
      <c r="R28" s="268"/>
      <c r="S28" s="268"/>
      <c r="T28" s="554" t="s">
        <v>278</v>
      </c>
      <c r="U28" s="553">
        <v>2121</v>
      </c>
      <c r="V28" s="219">
        <v>5280</v>
      </c>
      <c r="W28" s="220" t="s">
        <v>507</v>
      </c>
    </row>
    <row r="29" spans="1:23" s="225" customFormat="1" ht="12.75" hidden="1" customHeight="1">
      <c r="A29" s="269"/>
      <c r="B29" s="25"/>
      <c r="C29" s="25"/>
      <c r="D29" s="418"/>
      <c r="E29" s="418"/>
      <c r="F29" s="418"/>
      <c r="G29" s="418"/>
      <c r="H29" s="418"/>
      <c r="I29" s="418"/>
      <c r="J29" s="418"/>
      <c r="K29" s="418"/>
      <c r="L29" s="419"/>
      <c r="M29" s="244"/>
      <c r="Q29" s="268"/>
      <c r="R29" s="268"/>
      <c r="S29" s="268"/>
      <c r="T29" s="554" t="s">
        <v>282</v>
      </c>
      <c r="U29" s="553">
        <v>2122</v>
      </c>
      <c r="V29" s="219">
        <v>3910</v>
      </c>
      <c r="W29" s="220" t="s">
        <v>508</v>
      </c>
    </row>
    <row r="30" spans="1:23" s="225" customFormat="1" ht="12.75" hidden="1" customHeight="1">
      <c r="A30" s="269"/>
      <c r="B30" s="25"/>
      <c r="C30" s="214" t="s">
        <v>119</v>
      </c>
      <c r="D30" s="257" t="s">
        <v>120</v>
      </c>
      <c r="E30" s="285">
        <v>1.6</v>
      </c>
      <c r="F30" s="270"/>
      <c r="G30" s="257" t="s">
        <v>121</v>
      </c>
      <c r="H30" s="285">
        <v>0.8</v>
      </c>
      <c r="I30" s="270"/>
      <c r="J30" s="270"/>
      <c r="K30" s="270"/>
      <c r="L30" s="271"/>
      <c r="M30" s="244"/>
      <c r="Q30" s="268"/>
      <c r="R30" s="268"/>
      <c r="S30" s="268"/>
      <c r="T30" s="554" t="s">
        <v>286</v>
      </c>
      <c r="U30" s="553">
        <v>2130</v>
      </c>
      <c r="V30" s="219">
        <v>4490</v>
      </c>
      <c r="W30" s="220" t="s">
        <v>736</v>
      </c>
    </row>
    <row r="31" spans="1:23" s="225" customFormat="1" ht="12.75" hidden="1" customHeight="1" thickBot="1">
      <c r="A31" s="286"/>
      <c r="B31" s="283"/>
      <c r="C31" s="283"/>
      <c r="D31" s="287"/>
      <c r="E31" s="287"/>
      <c r="F31" s="287"/>
      <c r="G31" s="287"/>
      <c r="H31" s="287"/>
      <c r="I31" s="287"/>
      <c r="J31" s="287"/>
      <c r="K31" s="287"/>
      <c r="L31" s="288"/>
      <c r="M31" s="244"/>
      <c r="Q31" s="268"/>
      <c r="R31" s="268"/>
      <c r="S31" s="268"/>
      <c r="T31" s="554" t="s">
        <v>290</v>
      </c>
      <c r="U31" s="553">
        <v>2131</v>
      </c>
      <c r="V31" s="219">
        <v>3900</v>
      </c>
      <c r="W31" s="220" t="s">
        <v>737</v>
      </c>
    </row>
    <row r="32" spans="1:23" s="225" customFormat="1" ht="6" hidden="1" customHeight="1" thickBot="1">
      <c r="A32" s="270"/>
      <c r="B32" s="25"/>
      <c r="C32" s="25"/>
      <c r="D32" s="270"/>
      <c r="E32" s="270"/>
      <c r="F32" s="270"/>
      <c r="G32" s="270"/>
      <c r="H32" s="270"/>
      <c r="I32" s="270"/>
      <c r="J32" s="270"/>
      <c r="K32" s="270"/>
      <c r="L32" s="270"/>
      <c r="M32" s="244"/>
      <c r="Q32" s="268"/>
      <c r="R32" s="268"/>
      <c r="S32" s="268"/>
      <c r="T32" s="554" t="s">
        <v>294</v>
      </c>
      <c r="U32" s="553">
        <v>2132</v>
      </c>
      <c r="V32" s="219">
        <v>2820</v>
      </c>
      <c r="W32" s="220" t="s">
        <v>738</v>
      </c>
    </row>
    <row r="33" spans="1:23" s="225" customFormat="1" ht="12.75" hidden="1" customHeight="1" thickBot="1">
      <c r="A33" s="391" t="s">
        <v>12</v>
      </c>
      <c r="B33" s="392"/>
      <c r="C33" s="392"/>
      <c r="D33" s="392"/>
      <c r="E33" s="392"/>
      <c r="F33" s="392"/>
      <c r="G33" s="392"/>
      <c r="H33" s="392"/>
      <c r="I33" s="392"/>
      <c r="J33" s="392"/>
      <c r="K33" s="392"/>
      <c r="L33" s="393"/>
      <c r="M33" s="244"/>
      <c r="Q33" s="268"/>
      <c r="R33" s="268"/>
      <c r="S33" s="268"/>
      <c r="T33" s="552" t="s">
        <v>605</v>
      </c>
      <c r="U33" s="553">
        <v>2300</v>
      </c>
      <c r="V33" s="219">
        <v>5290</v>
      </c>
      <c r="W33" s="220" t="s">
        <v>608</v>
      </c>
    </row>
    <row r="34" spans="1:23" s="225" customFormat="1" ht="6" hidden="1" customHeight="1">
      <c r="A34" s="273"/>
      <c r="B34" s="274"/>
      <c r="C34" s="274"/>
      <c r="D34" s="275"/>
      <c r="E34" s="275"/>
      <c r="F34" s="275"/>
      <c r="G34" s="275"/>
      <c r="H34" s="275"/>
      <c r="I34" s="275"/>
      <c r="J34" s="275"/>
      <c r="K34" s="275"/>
      <c r="L34" s="276"/>
      <c r="M34" s="244"/>
      <c r="Q34" s="268"/>
      <c r="R34" s="268"/>
      <c r="S34" s="268"/>
      <c r="T34" s="552" t="s">
        <v>606</v>
      </c>
      <c r="U34" s="553">
        <v>2301</v>
      </c>
      <c r="V34" s="219">
        <v>4710</v>
      </c>
      <c r="W34" s="220" t="s">
        <v>609</v>
      </c>
    </row>
    <row r="35" spans="1:23" s="225" customFormat="1" ht="12.75" hidden="1" customHeight="1">
      <c r="A35" s="256" t="s">
        <v>132</v>
      </c>
      <c r="B35" s="420">
        <v>50000</v>
      </c>
      <c r="C35" s="421"/>
      <c r="D35" s="215" t="s">
        <v>137</v>
      </c>
      <c r="E35" s="270"/>
      <c r="F35" s="270"/>
      <c r="G35" s="270"/>
      <c r="H35" s="270"/>
      <c r="I35" s="214" t="s">
        <v>13</v>
      </c>
      <c r="J35" s="289">
        <v>1</v>
      </c>
      <c r="K35" s="270"/>
      <c r="L35" s="271"/>
      <c r="M35" s="244"/>
      <c r="Q35" s="268"/>
      <c r="R35" s="268"/>
      <c r="S35" s="268"/>
      <c r="T35" s="552" t="s">
        <v>607</v>
      </c>
      <c r="U35" s="553">
        <v>2302</v>
      </c>
      <c r="V35" s="219">
        <v>3510</v>
      </c>
      <c r="W35" s="220" t="s">
        <v>610</v>
      </c>
    </row>
    <row r="36" spans="1:23" s="225" customFormat="1" ht="12.75" hidden="1" customHeight="1">
      <c r="A36" s="256" t="s">
        <v>132</v>
      </c>
      <c r="B36" s="420">
        <v>50000</v>
      </c>
      <c r="C36" s="421"/>
      <c r="D36" s="215" t="s">
        <v>138</v>
      </c>
      <c r="E36" s="270"/>
      <c r="F36" s="270"/>
      <c r="G36" s="270"/>
      <c r="H36" s="270"/>
      <c r="I36" s="270"/>
      <c r="J36" s="270"/>
      <c r="K36" s="270"/>
      <c r="L36" s="271"/>
      <c r="M36" s="244"/>
      <c r="Q36" s="268"/>
      <c r="R36" s="268"/>
      <c r="S36" s="268"/>
      <c r="T36" s="552" t="s">
        <v>322</v>
      </c>
      <c r="U36" s="553">
        <v>2310</v>
      </c>
      <c r="V36" s="219">
        <v>4600</v>
      </c>
      <c r="W36" s="220" t="s">
        <v>476</v>
      </c>
    </row>
    <row r="37" spans="1:23" s="225" customFormat="1" ht="12.75" hidden="1" customHeight="1">
      <c r="A37" s="256" t="s">
        <v>132</v>
      </c>
      <c r="B37" s="420">
        <v>48000</v>
      </c>
      <c r="C37" s="421"/>
      <c r="D37" s="216" t="s">
        <v>157</v>
      </c>
      <c r="E37" s="290"/>
      <c r="F37" s="240" t="s">
        <v>156</v>
      </c>
      <c r="G37" s="291">
        <v>4786</v>
      </c>
      <c r="H37" s="241" t="s">
        <v>131</v>
      </c>
      <c r="I37" s="292">
        <v>35209</v>
      </c>
      <c r="J37" s="242" t="s">
        <v>148</v>
      </c>
      <c r="K37" s="242"/>
      <c r="L37" s="293">
        <v>1</v>
      </c>
      <c r="M37" s="244"/>
      <c r="Q37" s="268"/>
      <c r="R37" s="268"/>
      <c r="S37" s="268"/>
      <c r="T37" s="552" t="s">
        <v>326</v>
      </c>
      <c r="U37" s="553">
        <v>2311</v>
      </c>
      <c r="V37" s="219">
        <v>4280</v>
      </c>
      <c r="W37" s="220" t="s">
        <v>477</v>
      </c>
    </row>
    <row r="38" spans="1:23" s="225" customFormat="1" ht="12.75" hidden="1" customHeight="1">
      <c r="A38" s="278"/>
      <c r="B38" s="214"/>
      <c r="C38" s="294"/>
      <c r="D38" s="412"/>
      <c r="E38" s="412"/>
      <c r="F38" s="413" t="s">
        <v>185</v>
      </c>
      <c r="G38" s="414"/>
      <c r="H38" s="414"/>
      <c r="I38" s="243" t="s">
        <v>149</v>
      </c>
      <c r="J38" s="414" t="s">
        <v>150</v>
      </c>
      <c r="K38" s="414"/>
      <c r="L38" s="415"/>
      <c r="M38" s="244"/>
      <c r="Q38" s="268"/>
      <c r="R38" s="268"/>
      <c r="S38" s="268"/>
      <c r="T38" s="552" t="s">
        <v>330</v>
      </c>
      <c r="U38" s="553">
        <v>2312</v>
      </c>
      <c r="V38" s="219">
        <v>3080</v>
      </c>
      <c r="W38" s="220" t="s">
        <v>478</v>
      </c>
    </row>
    <row r="39" spans="1:23" s="225" customFormat="1" ht="12.75" hidden="1" customHeight="1">
      <c r="A39" s="217" t="s">
        <v>133</v>
      </c>
      <c r="B39" s="279"/>
      <c r="C39" s="279"/>
      <c r="D39" s="279"/>
      <c r="E39" s="279"/>
      <c r="F39" s="279"/>
      <c r="G39" s="144"/>
      <c r="H39" s="144"/>
      <c r="I39" s="257"/>
      <c r="J39" s="270"/>
      <c r="K39" s="270"/>
      <c r="L39" s="271"/>
      <c r="M39" s="244"/>
      <c r="Q39" s="268"/>
      <c r="R39" s="268"/>
      <c r="S39" s="268"/>
      <c r="T39" s="552" t="s">
        <v>334</v>
      </c>
      <c r="U39" s="553">
        <v>2320</v>
      </c>
      <c r="V39" s="219">
        <v>3960</v>
      </c>
      <c r="W39" s="220" t="s">
        <v>479</v>
      </c>
    </row>
    <row r="40" spans="1:23" s="225" customFormat="1" ht="12.75" hidden="1" customHeight="1">
      <c r="A40" s="278" t="s">
        <v>127</v>
      </c>
      <c r="B40" s="416"/>
      <c r="C40" s="416"/>
      <c r="D40" s="416"/>
      <c r="E40" s="416"/>
      <c r="F40" s="416"/>
      <c r="G40" s="416"/>
      <c r="H40" s="416"/>
      <c r="I40" s="416"/>
      <c r="J40" s="416"/>
      <c r="K40" s="416"/>
      <c r="L40" s="417"/>
      <c r="M40" s="244"/>
      <c r="Q40" s="268"/>
      <c r="R40" s="268"/>
      <c r="S40" s="268"/>
      <c r="T40" s="552" t="s">
        <v>338</v>
      </c>
      <c r="U40" s="553">
        <v>2321</v>
      </c>
      <c r="V40" s="219">
        <v>3510</v>
      </c>
      <c r="W40" s="220" t="s">
        <v>480</v>
      </c>
    </row>
    <row r="41" spans="1:23" s="225" customFormat="1" ht="12.75" hidden="1" customHeight="1">
      <c r="A41" s="278"/>
      <c r="B41" s="416"/>
      <c r="C41" s="416"/>
      <c r="D41" s="416"/>
      <c r="E41" s="416"/>
      <c r="F41" s="416"/>
      <c r="G41" s="416"/>
      <c r="H41" s="416"/>
      <c r="I41" s="416"/>
      <c r="J41" s="416"/>
      <c r="K41" s="416"/>
      <c r="L41" s="417"/>
      <c r="M41" s="244"/>
      <c r="Q41" s="268"/>
      <c r="R41" s="268"/>
      <c r="S41" s="268"/>
      <c r="T41" s="552" t="s">
        <v>342</v>
      </c>
      <c r="U41" s="553">
        <v>2322</v>
      </c>
      <c r="V41" s="219">
        <v>2650</v>
      </c>
      <c r="W41" s="220" t="s">
        <v>481</v>
      </c>
    </row>
    <row r="42" spans="1:23" s="225" customFormat="1" ht="12.75" hidden="1" customHeight="1">
      <c r="A42" s="278"/>
      <c r="B42" s="416"/>
      <c r="C42" s="416"/>
      <c r="D42" s="416"/>
      <c r="E42" s="416"/>
      <c r="F42" s="416"/>
      <c r="G42" s="416"/>
      <c r="H42" s="416"/>
      <c r="I42" s="416"/>
      <c r="J42" s="416"/>
      <c r="K42" s="416"/>
      <c r="L42" s="417"/>
      <c r="M42" s="244"/>
      <c r="O42" s="244"/>
      <c r="P42" s="244"/>
      <c r="Q42" s="295"/>
      <c r="R42" s="295"/>
      <c r="S42" s="268"/>
      <c r="T42" s="552" t="s">
        <v>310</v>
      </c>
      <c r="U42" s="553">
        <v>2330</v>
      </c>
      <c r="V42" s="219">
        <v>3350</v>
      </c>
      <c r="W42" s="220" t="s">
        <v>739</v>
      </c>
    </row>
    <row r="43" spans="1:23" s="225" customFormat="1" ht="12.75" hidden="1" customHeight="1">
      <c r="A43" s="278"/>
      <c r="B43" s="416"/>
      <c r="C43" s="416"/>
      <c r="D43" s="416"/>
      <c r="E43" s="416"/>
      <c r="F43" s="416"/>
      <c r="G43" s="416"/>
      <c r="H43" s="416"/>
      <c r="I43" s="416"/>
      <c r="J43" s="416"/>
      <c r="K43" s="416"/>
      <c r="L43" s="417"/>
      <c r="M43" s="244"/>
      <c r="O43" s="244"/>
      <c r="P43" s="244"/>
      <c r="Q43" s="295"/>
      <c r="R43" s="295"/>
      <c r="S43" s="268"/>
      <c r="T43" s="552" t="s">
        <v>314</v>
      </c>
      <c r="U43" s="555">
        <v>2331</v>
      </c>
      <c r="V43" s="219">
        <v>3080</v>
      </c>
      <c r="W43" s="220" t="s">
        <v>740</v>
      </c>
    </row>
    <row r="44" spans="1:23" s="225" customFormat="1" ht="12.75" hidden="1" customHeight="1">
      <c r="A44" s="278" t="s">
        <v>128</v>
      </c>
      <c r="B44" s="416"/>
      <c r="C44" s="416"/>
      <c r="D44" s="416"/>
      <c r="E44" s="416"/>
      <c r="F44" s="416"/>
      <c r="G44" s="416"/>
      <c r="H44" s="416"/>
      <c r="I44" s="416"/>
      <c r="J44" s="416"/>
      <c r="K44" s="416"/>
      <c r="L44" s="417"/>
      <c r="M44" s="244"/>
      <c r="O44" s="244"/>
      <c r="P44" s="244"/>
      <c r="Q44" s="295"/>
      <c r="R44" s="295"/>
      <c r="S44" s="268"/>
      <c r="T44" s="552" t="s">
        <v>318</v>
      </c>
      <c r="U44" s="555">
        <v>2332</v>
      </c>
      <c r="V44" s="219">
        <v>2240</v>
      </c>
      <c r="W44" s="220" t="s">
        <v>741</v>
      </c>
    </row>
    <row r="45" spans="1:23" s="225" customFormat="1" ht="12.75" hidden="1" customHeight="1">
      <c r="A45" s="278"/>
      <c r="B45" s="416"/>
      <c r="C45" s="416"/>
      <c r="D45" s="416"/>
      <c r="E45" s="416"/>
      <c r="F45" s="416"/>
      <c r="G45" s="416"/>
      <c r="H45" s="416"/>
      <c r="I45" s="416"/>
      <c r="J45" s="416"/>
      <c r="K45" s="416"/>
      <c r="L45" s="417"/>
      <c r="M45" s="244"/>
      <c r="O45" s="244"/>
      <c r="P45" s="244"/>
      <c r="Q45" s="295"/>
      <c r="R45" s="295"/>
      <c r="S45" s="268"/>
      <c r="T45" s="552" t="s">
        <v>611</v>
      </c>
      <c r="U45" s="555">
        <v>2400</v>
      </c>
      <c r="V45" s="219">
        <v>5090</v>
      </c>
      <c r="W45" s="220" t="s">
        <v>612</v>
      </c>
    </row>
    <row r="46" spans="1:23" s="225" customFormat="1" ht="12.75" hidden="1" customHeight="1">
      <c r="A46" s="278"/>
      <c r="B46" s="416"/>
      <c r="C46" s="416"/>
      <c r="D46" s="416"/>
      <c r="E46" s="416"/>
      <c r="F46" s="416"/>
      <c r="G46" s="416"/>
      <c r="H46" s="416"/>
      <c r="I46" s="416"/>
      <c r="J46" s="416"/>
      <c r="K46" s="416"/>
      <c r="L46" s="417"/>
      <c r="M46" s="244"/>
      <c r="O46" s="244"/>
      <c r="P46" s="244"/>
      <c r="Q46" s="295"/>
      <c r="R46" s="295"/>
      <c r="S46" s="268"/>
      <c r="T46" s="552" t="s">
        <v>615</v>
      </c>
      <c r="U46" s="555">
        <v>2401</v>
      </c>
      <c r="V46" s="219">
        <v>4540</v>
      </c>
      <c r="W46" s="220" t="s">
        <v>613</v>
      </c>
    </row>
    <row r="47" spans="1:23" s="225" customFormat="1" ht="12.75" hidden="1" customHeight="1">
      <c r="A47" s="278"/>
      <c r="B47" s="416"/>
      <c r="C47" s="416"/>
      <c r="D47" s="416"/>
      <c r="E47" s="416"/>
      <c r="F47" s="416"/>
      <c r="G47" s="416"/>
      <c r="H47" s="416"/>
      <c r="I47" s="416"/>
      <c r="J47" s="416"/>
      <c r="K47" s="416"/>
      <c r="L47" s="417"/>
      <c r="M47" s="244"/>
      <c r="O47" s="244"/>
      <c r="P47" s="244"/>
      <c r="Q47" s="295"/>
      <c r="R47" s="295"/>
      <c r="S47" s="268"/>
      <c r="T47" s="552" t="s">
        <v>616</v>
      </c>
      <c r="U47" s="555">
        <v>2402</v>
      </c>
      <c r="V47" s="219">
        <v>3390</v>
      </c>
      <c r="W47" s="220" t="s">
        <v>614</v>
      </c>
    </row>
    <row r="48" spans="1:23" s="225" customFormat="1" ht="12.75" hidden="1" customHeight="1">
      <c r="A48" s="278" t="s">
        <v>129</v>
      </c>
      <c r="B48" s="416"/>
      <c r="C48" s="416"/>
      <c r="D48" s="416"/>
      <c r="E48" s="416"/>
      <c r="F48" s="416"/>
      <c r="G48" s="416"/>
      <c r="H48" s="416"/>
      <c r="I48" s="416"/>
      <c r="J48" s="416"/>
      <c r="K48" s="416"/>
      <c r="L48" s="417"/>
      <c r="M48" s="244"/>
      <c r="O48" s="244"/>
      <c r="P48" s="244"/>
      <c r="Q48" s="295"/>
      <c r="R48" s="295"/>
      <c r="S48" s="268"/>
      <c r="T48" s="552" t="s">
        <v>711</v>
      </c>
      <c r="U48" s="555">
        <v>2410</v>
      </c>
      <c r="V48" s="219">
        <v>4440</v>
      </c>
      <c r="W48" s="220" t="s">
        <v>467</v>
      </c>
    </row>
    <row r="49" spans="1:23" s="225" customFormat="1" ht="12.75" hidden="1" customHeight="1">
      <c r="A49" s="278"/>
      <c r="B49" s="416"/>
      <c r="C49" s="416"/>
      <c r="D49" s="416"/>
      <c r="E49" s="416"/>
      <c r="F49" s="416"/>
      <c r="G49" s="416"/>
      <c r="H49" s="416"/>
      <c r="I49" s="416"/>
      <c r="J49" s="416"/>
      <c r="K49" s="416"/>
      <c r="L49" s="417"/>
      <c r="M49" s="244"/>
      <c r="O49" s="244"/>
      <c r="P49" s="244"/>
      <c r="Q49" s="295"/>
      <c r="R49" s="295"/>
      <c r="S49" s="268"/>
      <c r="T49" s="552" t="s">
        <v>355</v>
      </c>
      <c r="U49" s="555">
        <v>2411</v>
      </c>
      <c r="V49" s="219">
        <v>4140</v>
      </c>
      <c r="W49" s="220" t="s">
        <v>468</v>
      </c>
    </row>
    <row r="50" spans="1:23" s="225" customFormat="1" ht="12.75" hidden="1" customHeight="1">
      <c r="A50" s="278"/>
      <c r="B50" s="416"/>
      <c r="C50" s="416"/>
      <c r="D50" s="416"/>
      <c r="E50" s="416"/>
      <c r="F50" s="416"/>
      <c r="G50" s="416"/>
      <c r="H50" s="416"/>
      <c r="I50" s="416"/>
      <c r="J50" s="416"/>
      <c r="K50" s="416"/>
      <c r="L50" s="417"/>
      <c r="M50" s="244"/>
      <c r="O50" s="244"/>
      <c r="P50" s="244"/>
      <c r="Q50" s="295"/>
      <c r="R50" s="295"/>
      <c r="S50" s="268"/>
      <c r="T50" s="552" t="s">
        <v>359</v>
      </c>
      <c r="U50" s="555">
        <v>2412</v>
      </c>
      <c r="V50" s="219">
        <v>2980</v>
      </c>
      <c r="W50" s="220" t="s">
        <v>469</v>
      </c>
    </row>
    <row r="51" spans="1:23" s="225" customFormat="1" ht="12.75" hidden="1" customHeight="1">
      <c r="A51" s="278"/>
      <c r="B51" s="416"/>
      <c r="C51" s="416"/>
      <c r="D51" s="416"/>
      <c r="E51" s="416"/>
      <c r="F51" s="416"/>
      <c r="G51" s="416"/>
      <c r="H51" s="416"/>
      <c r="I51" s="416"/>
      <c r="J51" s="416"/>
      <c r="K51" s="416"/>
      <c r="L51" s="417"/>
      <c r="M51" s="244"/>
      <c r="O51" s="244"/>
      <c r="P51" s="244"/>
      <c r="Q51" s="295"/>
      <c r="R51" s="295"/>
      <c r="S51" s="268"/>
      <c r="T51" s="552" t="s">
        <v>363</v>
      </c>
      <c r="U51" s="555">
        <v>2420</v>
      </c>
      <c r="V51" s="219">
        <v>3800</v>
      </c>
      <c r="W51" s="220" t="s">
        <v>470</v>
      </c>
    </row>
    <row r="52" spans="1:23" s="225" customFormat="1" ht="12.75" hidden="1" customHeight="1">
      <c r="A52" s="278" t="s">
        <v>130</v>
      </c>
      <c r="B52" s="416"/>
      <c r="C52" s="416"/>
      <c r="D52" s="416"/>
      <c r="E52" s="416"/>
      <c r="F52" s="416"/>
      <c r="G52" s="416"/>
      <c r="H52" s="416"/>
      <c r="I52" s="416"/>
      <c r="J52" s="416"/>
      <c r="K52" s="416"/>
      <c r="L52" s="417"/>
      <c r="M52" s="244"/>
      <c r="O52" s="244"/>
      <c r="P52" s="244"/>
      <c r="Q52" s="295"/>
      <c r="R52" s="295"/>
      <c r="S52" s="268"/>
      <c r="T52" s="552" t="s">
        <v>366</v>
      </c>
      <c r="U52" s="555">
        <v>2421</v>
      </c>
      <c r="V52" s="219">
        <v>3370</v>
      </c>
      <c r="W52" s="220" t="s">
        <v>471</v>
      </c>
    </row>
    <row r="53" spans="1:23" s="225" customFormat="1" ht="12.75" hidden="1" customHeight="1">
      <c r="A53" s="278"/>
      <c r="B53" s="416"/>
      <c r="C53" s="416"/>
      <c r="D53" s="416"/>
      <c r="E53" s="416"/>
      <c r="F53" s="416"/>
      <c r="G53" s="416"/>
      <c r="H53" s="416"/>
      <c r="I53" s="416"/>
      <c r="J53" s="416"/>
      <c r="K53" s="416"/>
      <c r="L53" s="417"/>
      <c r="M53" s="244"/>
      <c r="O53" s="244"/>
      <c r="P53" s="244"/>
      <c r="Q53" s="295"/>
      <c r="R53" s="295"/>
      <c r="S53" s="268"/>
      <c r="T53" s="552" t="s">
        <v>369</v>
      </c>
      <c r="U53" s="555">
        <v>2422</v>
      </c>
      <c r="V53" s="219">
        <v>2530</v>
      </c>
      <c r="W53" s="220" t="s">
        <v>472</v>
      </c>
    </row>
    <row r="54" spans="1:23" s="225" customFormat="1" ht="12.75" hidden="1" customHeight="1">
      <c r="A54" s="269"/>
      <c r="B54" s="416"/>
      <c r="C54" s="416"/>
      <c r="D54" s="416"/>
      <c r="E54" s="416"/>
      <c r="F54" s="416"/>
      <c r="G54" s="416"/>
      <c r="H54" s="416"/>
      <c r="I54" s="416"/>
      <c r="J54" s="416"/>
      <c r="K54" s="416"/>
      <c r="L54" s="417"/>
      <c r="M54" s="244"/>
      <c r="O54" s="244"/>
      <c r="P54" s="244"/>
      <c r="Q54" s="295"/>
      <c r="R54" s="295"/>
      <c r="S54" s="268"/>
      <c r="T54" s="552" t="s">
        <v>352</v>
      </c>
      <c r="U54" s="555">
        <v>2430</v>
      </c>
      <c r="V54" s="219">
        <v>3190</v>
      </c>
      <c r="W54" s="220" t="s">
        <v>742</v>
      </c>
    </row>
    <row r="55" spans="1:23" s="225" customFormat="1" ht="12.75" hidden="1" customHeight="1">
      <c r="A55" s="269"/>
      <c r="B55" s="416"/>
      <c r="C55" s="416"/>
      <c r="D55" s="416"/>
      <c r="E55" s="416"/>
      <c r="F55" s="416"/>
      <c r="G55" s="416"/>
      <c r="H55" s="416"/>
      <c r="I55" s="416"/>
      <c r="J55" s="416"/>
      <c r="K55" s="416"/>
      <c r="L55" s="417"/>
      <c r="M55" s="244"/>
      <c r="O55" s="244"/>
      <c r="P55" s="244"/>
      <c r="Q55" s="295"/>
      <c r="R55" s="295"/>
      <c r="S55" s="268"/>
      <c r="T55" s="552" t="s">
        <v>374</v>
      </c>
      <c r="U55" s="555">
        <v>2431</v>
      </c>
      <c r="V55" s="219">
        <v>2920</v>
      </c>
      <c r="W55" s="220" t="s">
        <v>744</v>
      </c>
    </row>
    <row r="56" spans="1:23" s="225" customFormat="1" ht="12.75" hidden="1" customHeight="1">
      <c r="A56" s="110" t="s">
        <v>139</v>
      </c>
      <c r="B56" s="25"/>
      <c r="C56" s="25"/>
      <c r="D56" s="270"/>
      <c r="E56" s="270"/>
      <c r="F56" s="270"/>
      <c r="G56" s="270"/>
      <c r="H56" s="270"/>
      <c r="I56" s="270"/>
      <c r="J56" s="270"/>
      <c r="K56" s="270"/>
      <c r="L56" s="271"/>
      <c r="M56" s="244"/>
      <c r="O56" s="244"/>
      <c r="P56" s="244"/>
      <c r="Q56" s="295"/>
      <c r="R56" s="295"/>
      <c r="S56" s="268"/>
      <c r="T56" s="552" t="s">
        <v>377</v>
      </c>
      <c r="U56" s="555">
        <v>2432</v>
      </c>
      <c r="V56" s="219">
        <v>2130</v>
      </c>
      <c r="W56" s="220" t="s">
        <v>743</v>
      </c>
    </row>
    <row r="57" spans="1:23" s="225" customFormat="1" ht="12.75" hidden="1" customHeight="1">
      <c r="A57" s="430"/>
      <c r="B57" s="431"/>
      <c r="C57" s="431"/>
      <c r="D57" s="431"/>
      <c r="E57" s="431"/>
      <c r="F57" s="431"/>
      <c r="G57" s="431"/>
      <c r="H57" s="431"/>
      <c r="I57" s="431"/>
      <c r="J57" s="431"/>
      <c r="K57" s="431"/>
      <c r="L57" s="432"/>
      <c r="M57" s="244"/>
      <c r="O57" s="244"/>
      <c r="P57" s="244"/>
      <c r="Q57" s="295"/>
      <c r="R57" s="295"/>
      <c r="S57" s="268"/>
      <c r="T57" s="554" t="s">
        <v>191</v>
      </c>
      <c r="U57" s="553">
        <v>1000</v>
      </c>
      <c r="V57" s="219">
        <v>10100</v>
      </c>
      <c r="W57" s="220" t="s">
        <v>524</v>
      </c>
    </row>
    <row r="58" spans="1:23" s="225" customFormat="1" ht="12.75" hidden="1" customHeight="1">
      <c r="A58" s="430"/>
      <c r="B58" s="431"/>
      <c r="C58" s="431"/>
      <c r="D58" s="431"/>
      <c r="E58" s="431"/>
      <c r="F58" s="431"/>
      <c r="G58" s="431"/>
      <c r="H58" s="431"/>
      <c r="I58" s="431"/>
      <c r="J58" s="431"/>
      <c r="K58" s="431"/>
      <c r="L58" s="432"/>
      <c r="M58" s="244"/>
      <c r="O58" s="244"/>
      <c r="P58" s="244"/>
      <c r="Q58" s="295"/>
      <c r="R58" s="295"/>
      <c r="S58" s="268"/>
      <c r="T58" s="554" t="s">
        <v>195</v>
      </c>
      <c r="U58" s="553">
        <v>1001</v>
      </c>
      <c r="V58" s="219">
        <v>8000</v>
      </c>
      <c r="W58" s="220" t="s">
        <v>525</v>
      </c>
    </row>
    <row r="59" spans="1:23" s="225" customFormat="1" ht="12.75" hidden="1" customHeight="1">
      <c r="A59" s="430"/>
      <c r="B59" s="431"/>
      <c r="C59" s="431"/>
      <c r="D59" s="431"/>
      <c r="E59" s="431"/>
      <c r="F59" s="431"/>
      <c r="G59" s="431"/>
      <c r="H59" s="431"/>
      <c r="I59" s="431"/>
      <c r="J59" s="431"/>
      <c r="K59" s="431"/>
      <c r="L59" s="432"/>
      <c r="M59" s="244"/>
      <c r="O59" s="244"/>
      <c r="P59" s="244"/>
      <c r="Q59" s="295"/>
      <c r="R59" s="295"/>
      <c r="S59" s="268"/>
      <c r="T59" s="554" t="s">
        <v>199</v>
      </c>
      <c r="U59" s="553">
        <v>1002</v>
      </c>
      <c r="V59" s="219">
        <v>5810</v>
      </c>
      <c r="W59" s="220" t="s">
        <v>526</v>
      </c>
    </row>
    <row r="60" spans="1:23" s="225" customFormat="1" ht="12.75" hidden="1" customHeight="1" thickBot="1">
      <c r="A60" s="433"/>
      <c r="B60" s="434"/>
      <c r="C60" s="434"/>
      <c r="D60" s="434"/>
      <c r="E60" s="434"/>
      <c r="F60" s="434"/>
      <c r="G60" s="434"/>
      <c r="H60" s="434"/>
      <c r="I60" s="434"/>
      <c r="J60" s="434"/>
      <c r="K60" s="434"/>
      <c r="L60" s="435"/>
      <c r="M60" s="244"/>
      <c r="O60" s="244"/>
      <c r="P60" s="244"/>
      <c r="Q60" s="295"/>
      <c r="R60" s="295"/>
      <c r="S60" s="268"/>
      <c r="T60" s="554" t="s">
        <v>203</v>
      </c>
      <c r="U60" s="553">
        <v>1010</v>
      </c>
      <c r="V60" s="219">
        <v>7260</v>
      </c>
      <c r="W60" s="220" t="s">
        <v>527</v>
      </c>
    </row>
    <row r="61" spans="1:23" s="225" customFormat="1" ht="4.5" hidden="1" customHeight="1" thickBot="1">
      <c r="A61" s="270"/>
      <c r="B61" s="25"/>
      <c r="C61" s="25"/>
      <c r="D61" s="270"/>
      <c r="E61" s="270"/>
      <c r="F61" s="270"/>
      <c r="G61" s="270"/>
      <c r="H61" s="270"/>
      <c r="I61" s="270"/>
      <c r="J61" s="270"/>
      <c r="K61" s="270"/>
      <c r="L61" s="270"/>
      <c r="M61" s="244"/>
      <c r="O61" s="244"/>
      <c r="P61" s="244"/>
      <c r="Q61" s="295"/>
      <c r="R61" s="295"/>
      <c r="S61" s="268"/>
      <c r="T61" s="554" t="s">
        <v>207</v>
      </c>
      <c r="U61" s="553">
        <v>1011</v>
      </c>
      <c r="V61" s="219">
        <v>6100</v>
      </c>
      <c r="W61" s="220" t="s">
        <v>528</v>
      </c>
    </row>
    <row r="62" spans="1:23" s="225" customFormat="1" ht="12.75" hidden="1" customHeight="1" thickBot="1">
      <c r="A62" s="436" t="s">
        <v>12</v>
      </c>
      <c r="B62" s="437"/>
      <c r="C62" s="437"/>
      <c r="D62" s="437"/>
      <c r="E62" s="437"/>
      <c r="F62" s="437"/>
      <c r="G62" s="437"/>
      <c r="H62" s="437"/>
      <c r="I62" s="437"/>
      <c r="J62" s="437"/>
      <c r="K62" s="437"/>
      <c r="L62" s="438"/>
      <c r="M62" s="244"/>
      <c r="Q62" s="268"/>
      <c r="R62" s="268"/>
      <c r="S62" s="268"/>
      <c r="T62" s="554" t="s">
        <v>211</v>
      </c>
      <c r="U62" s="553">
        <v>1012</v>
      </c>
      <c r="V62" s="219">
        <v>4970</v>
      </c>
      <c r="W62" s="220" t="s">
        <v>529</v>
      </c>
    </row>
    <row r="63" spans="1:23" s="245" customFormat="1" ht="3.75" hidden="1" customHeight="1" thickBot="1">
      <c r="A63" s="296"/>
      <c r="B63" s="297"/>
      <c r="C63" s="297"/>
      <c r="D63" s="297"/>
      <c r="E63" s="297"/>
      <c r="F63" s="297"/>
      <c r="G63" s="297"/>
      <c r="H63" s="297"/>
      <c r="I63" s="297"/>
      <c r="J63" s="297"/>
      <c r="K63" s="297"/>
      <c r="L63" s="298"/>
      <c r="M63" s="112"/>
      <c r="Q63" s="299"/>
      <c r="R63" s="299"/>
      <c r="S63" s="299"/>
      <c r="T63" s="554" t="s">
        <v>215</v>
      </c>
      <c r="U63" s="553">
        <v>1020</v>
      </c>
      <c r="V63" s="219">
        <v>5390</v>
      </c>
      <c r="W63" s="220" t="s">
        <v>530</v>
      </c>
    </row>
    <row r="64" spans="1:23" s="225" customFormat="1" ht="12.75" hidden="1" customHeight="1">
      <c r="A64" s="300" t="s">
        <v>144</v>
      </c>
      <c r="B64" s="275"/>
      <c r="C64" s="275" t="s">
        <v>146</v>
      </c>
      <c r="D64" s="274"/>
      <c r="E64" s="275"/>
      <c r="F64" s="275"/>
      <c r="G64" s="275"/>
      <c r="H64" s="301"/>
      <c r="I64" s="301"/>
      <c r="J64" s="302"/>
      <c r="K64" s="275"/>
      <c r="L64" s="276"/>
      <c r="M64" s="244"/>
      <c r="O64" s="244"/>
      <c r="P64" s="244"/>
      <c r="Q64" s="295"/>
      <c r="R64" s="295"/>
      <c r="S64" s="268"/>
      <c r="T64" s="554" t="s">
        <v>219</v>
      </c>
      <c r="U64" s="553">
        <v>1021</v>
      </c>
      <c r="V64" s="219">
        <v>4530</v>
      </c>
      <c r="W64" s="220" t="s">
        <v>531</v>
      </c>
    </row>
    <row r="65" spans="1:23" s="225" customFormat="1" ht="12.75" hidden="1" customHeight="1">
      <c r="A65" s="277" t="s">
        <v>145</v>
      </c>
      <c r="B65" s="270"/>
      <c r="C65" s="25"/>
      <c r="D65" s="270"/>
      <c r="E65" s="270"/>
      <c r="F65" s="270" t="s">
        <v>147</v>
      </c>
      <c r="G65" s="270"/>
      <c r="H65" s="303"/>
      <c r="I65" s="303"/>
      <c r="J65" s="214"/>
      <c r="K65" s="270"/>
      <c r="L65" s="271"/>
      <c r="M65" s="244"/>
      <c r="O65" s="244"/>
      <c r="P65" s="244"/>
      <c r="Q65" s="295"/>
      <c r="R65" s="295"/>
      <c r="S65" s="268"/>
      <c r="T65" s="554" t="s">
        <v>223</v>
      </c>
      <c r="U65" s="553">
        <v>1022</v>
      </c>
      <c r="V65" s="219">
        <v>3700</v>
      </c>
      <c r="W65" s="220" t="s">
        <v>532</v>
      </c>
    </row>
    <row r="66" spans="1:23" s="225" customFormat="1" ht="4.5" hidden="1" customHeight="1">
      <c r="A66" s="277"/>
      <c r="B66" s="270"/>
      <c r="C66" s="25"/>
      <c r="D66" s="270"/>
      <c r="E66" s="270"/>
      <c r="F66" s="270"/>
      <c r="G66" s="270"/>
      <c r="H66" s="303"/>
      <c r="I66" s="303"/>
      <c r="J66" s="214"/>
      <c r="K66" s="270"/>
      <c r="L66" s="271"/>
      <c r="M66" s="244"/>
      <c r="O66" s="244"/>
      <c r="P66" s="244"/>
      <c r="Q66" s="295"/>
      <c r="R66" s="295"/>
      <c r="S66" s="268"/>
      <c r="T66" s="554" t="s">
        <v>227</v>
      </c>
      <c r="U66" s="553">
        <v>1030</v>
      </c>
      <c r="V66" s="219">
        <v>3940</v>
      </c>
      <c r="W66" s="220" t="s">
        <v>745</v>
      </c>
    </row>
    <row r="67" spans="1:23" s="225" customFormat="1" ht="12.75" hidden="1" customHeight="1">
      <c r="A67" s="110" t="s">
        <v>25</v>
      </c>
      <c r="B67" s="270"/>
      <c r="C67" s="270"/>
      <c r="D67" s="270"/>
      <c r="E67" s="270"/>
      <c r="F67" s="270"/>
      <c r="G67" s="270"/>
      <c r="H67" s="270"/>
      <c r="I67" s="270"/>
      <c r="J67" s="270"/>
      <c r="K67" s="270"/>
      <c r="L67" s="271"/>
      <c r="M67" s="244"/>
      <c r="O67" s="244"/>
      <c r="P67" s="244"/>
      <c r="Q67" s="295"/>
      <c r="R67" s="295"/>
      <c r="S67" s="268"/>
      <c r="T67" s="554" t="s">
        <v>231</v>
      </c>
      <c r="U67" s="553">
        <v>1031</v>
      </c>
      <c r="V67" s="219">
        <v>3310</v>
      </c>
      <c r="W67" s="220" t="s">
        <v>746</v>
      </c>
    </row>
    <row r="68" spans="1:23" s="225" customFormat="1" ht="12.75" hidden="1" customHeight="1">
      <c r="A68" s="439" t="s">
        <v>710</v>
      </c>
      <c r="B68" s="440"/>
      <c r="C68" s="440"/>
      <c r="D68" s="440"/>
      <c r="E68" s="440"/>
      <c r="F68" s="440"/>
      <c r="G68" s="440"/>
      <c r="H68" s="440"/>
      <c r="I68" s="440"/>
      <c r="J68" s="440"/>
      <c r="K68" s="440"/>
      <c r="L68" s="441"/>
      <c r="M68" s="244"/>
      <c r="O68" s="244"/>
      <c r="P68" s="244"/>
      <c r="Q68" s="295"/>
      <c r="R68" s="295"/>
      <c r="S68" s="268"/>
      <c r="T68" s="554" t="s">
        <v>235</v>
      </c>
      <c r="U68" s="553">
        <v>1032</v>
      </c>
      <c r="V68" s="219">
        <v>2690</v>
      </c>
      <c r="W68" s="220" t="s">
        <v>747</v>
      </c>
    </row>
    <row r="69" spans="1:23" s="225" customFormat="1" ht="12.75" hidden="1" customHeight="1" thickBot="1">
      <c r="A69" s="442"/>
      <c r="B69" s="443"/>
      <c r="C69" s="443"/>
      <c r="D69" s="443"/>
      <c r="E69" s="443"/>
      <c r="F69" s="443"/>
      <c r="G69" s="443"/>
      <c r="H69" s="443"/>
      <c r="I69" s="443"/>
      <c r="J69" s="443"/>
      <c r="K69" s="443"/>
      <c r="L69" s="444"/>
      <c r="M69" s="244"/>
      <c r="O69" s="244"/>
      <c r="P69" s="244"/>
      <c r="Q69" s="295"/>
      <c r="R69" s="295"/>
      <c r="S69" s="268"/>
      <c r="T69" s="554" t="s">
        <v>251</v>
      </c>
      <c r="U69" s="553">
        <v>1100</v>
      </c>
      <c r="V69" s="219">
        <v>9030</v>
      </c>
      <c r="W69" s="220" t="s">
        <v>539</v>
      </c>
    </row>
    <row r="70" spans="1:23" s="225" customFormat="1" ht="12.75" hidden="1" customHeight="1">
      <c r="A70" s="112"/>
      <c r="B70" s="111"/>
      <c r="C70" s="111"/>
      <c r="D70" s="112"/>
      <c r="E70" s="112"/>
      <c r="F70" s="112"/>
      <c r="G70" s="112"/>
      <c r="H70" s="112"/>
      <c r="I70" s="112"/>
      <c r="J70" s="112"/>
      <c r="K70" s="112"/>
      <c r="L70" s="112"/>
      <c r="M70" s="244"/>
      <c r="O70" s="244"/>
      <c r="P70" s="244"/>
      <c r="Q70" s="295"/>
      <c r="R70" s="295"/>
      <c r="S70" s="268"/>
      <c r="T70" s="554" t="s">
        <v>255</v>
      </c>
      <c r="U70" s="553">
        <v>1101</v>
      </c>
      <c r="V70" s="219">
        <v>7160</v>
      </c>
      <c r="W70" s="220" t="s">
        <v>540</v>
      </c>
    </row>
    <row r="71" spans="1:23" s="225" customFormat="1" ht="12.75" hidden="1" customHeight="1">
      <c r="A71" s="112"/>
      <c r="B71" s="111"/>
      <c r="C71" s="111"/>
      <c r="D71" s="112"/>
      <c r="E71" s="112"/>
      <c r="F71" s="112"/>
      <c r="G71" s="112"/>
      <c r="H71" s="112"/>
      <c r="I71" s="112"/>
      <c r="J71" s="112"/>
      <c r="K71" s="112"/>
      <c r="L71" s="112"/>
      <c r="M71" s="244"/>
      <c r="O71" s="244"/>
      <c r="P71" s="244"/>
      <c r="Q71" s="295"/>
      <c r="R71" s="295"/>
      <c r="S71" s="268"/>
      <c r="T71" s="554" t="s">
        <v>259</v>
      </c>
      <c r="U71" s="553">
        <v>1102</v>
      </c>
      <c r="V71" s="219">
        <v>5200</v>
      </c>
      <c r="W71" s="220" t="s">
        <v>541</v>
      </c>
    </row>
    <row r="72" spans="1:23" s="225" customFormat="1" ht="12.75" hidden="1" customHeight="1">
      <c r="A72" s="112"/>
      <c r="B72" s="111"/>
      <c r="C72" s="111"/>
      <c r="D72" s="112"/>
      <c r="E72" s="112"/>
      <c r="F72" s="112"/>
      <c r="G72" s="112"/>
      <c r="H72" s="112"/>
      <c r="I72" s="112"/>
      <c r="J72" s="112"/>
      <c r="K72" s="112"/>
      <c r="L72" s="112"/>
      <c r="M72" s="244"/>
      <c r="O72" s="244"/>
      <c r="P72" s="244"/>
      <c r="Q72" s="295"/>
      <c r="R72" s="295"/>
      <c r="S72" s="268"/>
      <c r="T72" s="554" t="s">
        <v>263</v>
      </c>
      <c r="U72" s="553">
        <v>1110</v>
      </c>
      <c r="V72" s="219">
        <v>6500</v>
      </c>
      <c r="W72" s="220" t="s">
        <v>542</v>
      </c>
    </row>
    <row r="73" spans="1:23" s="225" customFormat="1" ht="12.75" hidden="1" customHeight="1">
      <c r="A73" s="112"/>
      <c r="B73" s="111"/>
      <c r="C73" s="111"/>
      <c r="D73" s="112"/>
      <c r="E73" s="112"/>
      <c r="F73" s="112"/>
      <c r="G73" s="112"/>
      <c r="H73" s="112"/>
      <c r="I73" s="112"/>
      <c r="J73" s="112"/>
      <c r="K73" s="112"/>
      <c r="L73" s="112"/>
      <c r="M73" s="244"/>
      <c r="O73" s="244"/>
      <c r="P73" s="244"/>
      <c r="Q73" s="295"/>
      <c r="R73" s="295"/>
      <c r="S73" s="268"/>
      <c r="T73" s="554" t="s">
        <v>267</v>
      </c>
      <c r="U73" s="553">
        <v>1111</v>
      </c>
      <c r="V73" s="219">
        <v>5450</v>
      </c>
      <c r="W73" s="220" t="s">
        <v>543</v>
      </c>
    </row>
    <row r="74" spans="1:23" s="225" customFormat="1" ht="12.75" hidden="1" customHeight="1" thickBot="1">
      <c r="A74" s="112"/>
      <c r="B74" s="111"/>
      <c r="C74" s="111"/>
      <c r="D74" s="112"/>
      <c r="E74" s="112"/>
      <c r="F74" s="112"/>
      <c r="G74" s="112"/>
      <c r="H74" s="112"/>
      <c r="I74" s="112"/>
      <c r="J74" s="112"/>
      <c r="K74" s="112"/>
      <c r="L74" s="112"/>
      <c r="M74" s="244"/>
      <c r="O74" s="244"/>
      <c r="P74" s="244"/>
      <c r="Q74" s="295"/>
      <c r="R74" s="295"/>
      <c r="S74" s="268"/>
      <c r="T74" s="554" t="s">
        <v>271</v>
      </c>
      <c r="U74" s="553">
        <v>1112</v>
      </c>
      <c r="V74" s="219">
        <v>4440</v>
      </c>
      <c r="W74" s="220" t="s">
        <v>544</v>
      </c>
    </row>
    <row r="75" spans="1:23" s="225" customFormat="1" ht="12.75" hidden="1" customHeight="1" thickBot="1">
      <c r="A75" s="304"/>
      <c r="B75" s="445" t="s">
        <v>152</v>
      </c>
      <c r="C75" s="445"/>
      <c r="D75" s="445"/>
      <c r="E75" s="445"/>
      <c r="F75" s="304"/>
      <c r="G75" s="304"/>
      <c r="H75" s="304"/>
      <c r="I75" s="112"/>
      <c r="J75" s="112"/>
      <c r="K75" s="112"/>
      <c r="L75" s="304"/>
      <c r="M75" s="244"/>
      <c r="O75" s="244"/>
      <c r="P75" s="244"/>
      <c r="Q75" s="295"/>
      <c r="R75" s="295"/>
      <c r="S75" s="268"/>
      <c r="T75" s="554" t="s">
        <v>275</v>
      </c>
      <c r="U75" s="553">
        <v>1120</v>
      </c>
      <c r="V75" s="219">
        <v>4700</v>
      </c>
      <c r="W75" s="220" t="s">
        <v>545</v>
      </c>
    </row>
    <row r="76" spans="1:23" s="225" customFormat="1" ht="12.75" hidden="1" customHeight="1">
      <c r="A76" s="367" t="s">
        <v>37</v>
      </c>
      <c r="B76" s="368"/>
      <c r="C76" s="446" t="str">
        <f>C1</f>
        <v>NOMBRE DEL PERITO</v>
      </c>
      <c r="D76" s="447"/>
      <c r="E76" s="447"/>
      <c r="F76" s="447"/>
      <c r="G76" s="447"/>
      <c r="H76" s="448"/>
      <c r="I76" s="107" t="s">
        <v>63</v>
      </c>
      <c r="J76" s="449" t="str">
        <f>J1</f>
        <v>FOLIO INTERNO DEL PERITO</v>
      </c>
      <c r="K76" s="450"/>
      <c r="L76" s="451"/>
      <c r="O76" s="244"/>
      <c r="P76" s="244"/>
      <c r="Q76" s="295"/>
      <c r="R76" s="295"/>
      <c r="S76" s="268"/>
      <c r="T76" s="554" t="s">
        <v>279</v>
      </c>
      <c r="U76" s="553">
        <v>1121</v>
      </c>
      <c r="V76" s="219">
        <v>3940</v>
      </c>
      <c r="W76" s="220" t="s">
        <v>546</v>
      </c>
    </row>
    <row r="77" spans="1:23" s="225" customFormat="1" ht="12.75" hidden="1" customHeight="1">
      <c r="A77" s="375" t="s">
        <v>0</v>
      </c>
      <c r="B77" s="376"/>
      <c r="C77" s="422" t="str">
        <f>C2</f>
        <v>DOMICILIO DEL PERITO</v>
      </c>
      <c r="D77" s="423"/>
      <c r="E77" s="423"/>
      <c r="F77" s="423"/>
      <c r="G77" s="423"/>
      <c r="H77" s="424"/>
      <c r="I77" s="108" t="s">
        <v>64</v>
      </c>
      <c r="J77" s="425" t="str">
        <f>J2</f>
        <v>TEL. DEL PERITO</v>
      </c>
      <c r="K77" s="406"/>
      <c r="L77" s="407"/>
      <c r="O77" s="244"/>
      <c r="P77" s="244"/>
      <c r="Q77" s="295"/>
      <c r="R77" s="295"/>
      <c r="S77" s="268"/>
      <c r="T77" s="554" t="s">
        <v>283</v>
      </c>
      <c r="U77" s="553">
        <v>1122</v>
      </c>
      <c r="V77" s="219">
        <v>3220</v>
      </c>
      <c r="W77" s="220" t="s">
        <v>547</v>
      </c>
    </row>
    <row r="78" spans="1:23" s="225" customFormat="1" ht="12.75" hidden="1" customHeight="1" thickBot="1">
      <c r="A78" s="383" t="s">
        <v>1</v>
      </c>
      <c r="B78" s="384"/>
      <c r="C78" s="426" t="str">
        <f>C3</f>
        <v>GUADALAJARA, JALISCO</v>
      </c>
      <c r="D78" s="427"/>
      <c r="E78" s="427"/>
      <c r="F78" s="427"/>
      <c r="G78" s="427"/>
      <c r="H78" s="428"/>
      <c r="I78" s="109" t="s">
        <v>65</v>
      </c>
      <c r="J78" s="429" t="str">
        <f>J3</f>
        <v>CEL. DEL PERITO</v>
      </c>
      <c r="K78" s="408"/>
      <c r="L78" s="409"/>
      <c r="O78" s="244"/>
      <c r="P78" s="244"/>
      <c r="Q78" s="295"/>
      <c r="R78" s="295"/>
      <c r="S78" s="268"/>
      <c r="T78" s="554" t="s">
        <v>287</v>
      </c>
      <c r="U78" s="553">
        <v>1130</v>
      </c>
      <c r="V78" s="219">
        <v>3280</v>
      </c>
      <c r="W78" s="220" t="s">
        <v>748</v>
      </c>
    </row>
    <row r="79" spans="1:23" s="225" customFormat="1" ht="4.5" hidden="1" customHeight="1" thickBot="1">
      <c r="A79" s="25"/>
      <c r="B79" s="25"/>
      <c r="C79" s="25"/>
      <c r="D79" s="25"/>
      <c r="E79" s="25"/>
      <c r="F79" s="25"/>
      <c r="G79" s="25"/>
      <c r="H79" s="25"/>
      <c r="I79" s="25"/>
      <c r="J79" s="25"/>
      <c r="K79" s="25"/>
      <c r="L79" s="25"/>
      <c r="O79" s="244"/>
      <c r="P79" s="244"/>
      <c r="Q79" s="295"/>
      <c r="R79" s="295"/>
      <c r="S79" s="268"/>
      <c r="T79" s="554" t="s">
        <v>291</v>
      </c>
      <c r="U79" s="553">
        <v>1131</v>
      </c>
      <c r="V79" s="219">
        <v>2770</v>
      </c>
      <c r="W79" s="220" t="s">
        <v>749</v>
      </c>
    </row>
    <row r="80" spans="1:23" s="225" customFormat="1" ht="12.75" hidden="1" customHeight="1" thickBot="1">
      <c r="A80" s="391" t="s">
        <v>151</v>
      </c>
      <c r="B80" s="392"/>
      <c r="C80" s="392"/>
      <c r="D80" s="392"/>
      <c r="E80" s="392"/>
      <c r="F80" s="392"/>
      <c r="G80" s="392"/>
      <c r="H80" s="392"/>
      <c r="I80" s="392"/>
      <c r="J80" s="392"/>
      <c r="K80" s="392"/>
      <c r="L80" s="393"/>
      <c r="O80" s="244"/>
      <c r="P80" s="244"/>
      <c r="Q80" s="295"/>
      <c r="R80" s="295"/>
      <c r="S80" s="268"/>
      <c r="T80" s="554" t="s">
        <v>295</v>
      </c>
      <c r="U80" s="553">
        <v>1132</v>
      </c>
      <c r="V80" s="219">
        <v>2250</v>
      </c>
      <c r="W80" s="220" t="s">
        <v>750</v>
      </c>
    </row>
    <row r="81" spans="1:27" s="225" customFormat="1" ht="12.75" hidden="1" customHeight="1">
      <c r="A81" s="452" t="s">
        <v>167</v>
      </c>
      <c r="B81" s="453"/>
      <c r="C81" s="453"/>
      <c r="D81" s="453"/>
      <c r="E81" s="453"/>
      <c r="F81" s="453"/>
      <c r="G81" s="453"/>
      <c r="H81" s="453"/>
      <c r="I81" s="453"/>
      <c r="J81" s="453"/>
      <c r="K81" s="453"/>
      <c r="L81" s="454"/>
      <c r="N81" s="244"/>
      <c r="O81" s="25"/>
      <c r="P81" s="25"/>
      <c r="Q81" s="267"/>
      <c r="R81" s="267"/>
      <c r="S81" s="268"/>
      <c r="T81" s="554" t="s">
        <v>621</v>
      </c>
      <c r="U81" s="553">
        <v>1300</v>
      </c>
      <c r="V81" s="219">
        <v>4360</v>
      </c>
      <c r="W81" s="220" t="s">
        <v>618</v>
      </c>
      <c r="X81" s="25"/>
      <c r="Y81" s="25"/>
      <c r="Z81" s="25"/>
      <c r="AA81" s="25"/>
    </row>
    <row r="82" spans="1:27" s="225" customFormat="1" ht="12.75" hidden="1" customHeight="1">
      <c r="A82" s="452" t="s">
        <v>172</v>
      </c>
      <c r="B82" s="453"/>
      <c r="C82" s="453"/>
      <c r="D82" s="453"/>
      <c r="E82" s="453"/>
      <c r="F82" s="453"/>
      <c r="G82" s="453"/>
      <c r="H82" s="453"/>
      <c r="I82" s="453"/>
      <c r="J82" s="453"/>
      <c r="K82" s="453"/>
      <c r="L82" s="454"/>
      <c r="N82" s="244"/>
      <c r="O82" s="25"/>
      <c r="P82" s="25"/>
      <c r="Q82" s="267"/>
      <c r="R82" s="267"/>
      <c r="S82" s="268"/>
      <c r="T82" s="554" t="s">
        <v>622</v>
      </c>
      <c r="U82" s="553">
        <v>1301</v>
      </c>
      <c r="V82" s="219">
        <v>3660</v>
      </c>
      <c r="W82" s="220" t="s">
        <v>619</v>
      </c>
      <c r="X82" s="25"/>
      <c r="Y82" s="25"/>
      <c r="Z82" s="25"/>
      <c r="AA82" s="25"/>
    </row>
    <row r="83" spans="1:27" s="225" customFormat="1" ht="12.75" hidden="1" customHeight="1">
      <c r="A83" s="452" t="s">
        <v>173</v>
      </c>
      <c r="B83" s="453"/>
      <c r="C83" s="453"/>
      <c r="D83" s="453"/>
      <c r="E83" s="453"/>
      <c r="F83" s="453"/>
      <c r="G83" s="453"/>
      <c r="H83" s="453"/>
      <c r="I83" s="453"/>
      <c r="J83" s="453"/>
      <c r="K83" s="453"/>
      <c r="L83" s="454"/>
      <c r="N83" s="244"/>
      <c r="O83" s="25"/>
      <c r="P83" s="25"/>
      <c r="Q83" s="267"/>
      <c r="R83" s="267"/>
      <c r="S83" s="268"/>
      <c r="T83" s="554" t="s">
        <v>623</v>
      </c>
      <c r="U83" s="553">
        <v>1302</v>
      </c>
      <c r="V83" s="219">
        <v>2980</v>
      </c>
      <c r="W83" s="220" t="s">
        <v>620</v>
      </c>
      <c r="X83" s="25"/>
      <c r="Y83" s="25"/>
      <c r="Z83" s="25"/>
      <c r="AA83" s="25"/>
    </row>
    <row r="84" spans="1:27" s="225" customFormat="1" ht="12.75" hidden="1" customHeight="1">
      <c r="A84" s="452" t="s">
        <v>174</v>
      </c>
      <c r="B84" s="453"/>
      <c r="C84" s="453"/>
      <c r="D84" s="453"/>
      <c r="E84" s="453"/>
      <c r="F84" s="453"/>
      <c r="G84" s="453"/>
      <c r="H84" s="453"/>
      <c r="I84" s="453"/>
      <c r="J84" s="453"/>
      <c r="K84" s="453"/>
      <c r="L84" s="454"/>
      <c r="N84" s="244"/>
      <c r="O84" s="25"/>
      <c r="P84" s="25"/>
      <c r="Q84" s="267"/>
      <c r="R84" s="267"/>
      <c r="S84" s="268"/>
      <c r="T84" s="554" t="s">
        <v>323</v>
      </c>
      <c r="U84" s="553">
        <v>1310</v>
      </c>
      <c r="V84" s="219">
        <v>3800</v>
      </c>
      <c r="W84" s="220" t="s">
        <v>515</v>
      </c>
      <c r="X84" s="25"/>
      <c r="Y84" s="25"/>
      <c r="Z84" s="25"/>
      <c r="AA84" s="25"/>
    </row>
    <row r="85" spans="1:27" s="225" customFormat="1" ht="12.75" hidden="1" customHeight="1">
      <c r="A85" s="452" t="s">
        <v>175</v>
      </c>
      <c r="B85" s="453"/>
      <c r="C85" s="453"/>
      <c r="D85" s="453"/>
      <c r="E85" s="453"/>
      <c r="F85" s="453"/>
      <c r="G85" s="453"/>
      <c r="H85" s="453"/>
      <c r="I85" s="453"/>
      <c r="J85" s="453"/>
      <c r="K85" s="453"/>
      <c r="L85" s="454"/>
      <c r="N85" s="244"/>
      <c r="O85" s="25"/>
      <c r="P85" s="25"/>
      <c r="Q85" s="267"/>
      <c r="R85" s="267"/>
      <c r="S85" s="268"/>
      <c r="T85" s="554" t="s">
        <v>327</v>
      </c>
      <c r="U85" s="553">
        <v>1311</v>
      </c>
      <c r="V85" s="219">
        <v>3200</v>
      </c>
      <c r="W85" s="220" t="s">
        <v>516</v>
      </c>
      <c r="X85" s="25"/>
      <c r="Y85" s="25"/>
      <c r="Z85" s="25"/>
      <c r="AA85" s="25"/>
    </row>
    <row r="86" spans="1:27" s="225" customFormat="1" ht="12.75" hidden="1" customHeight="1">
      <c r="A86" s="452" t="s">
        <v>168</v>
      </c>
      <c r="B86" s="453"/>
      <c r="C86" s="453"/>
      <c r="D86" s="453"/>
      <c r="E86" s="453"/>
      <c r="F86" s="453"/>
      <c r="G86" s="453"/>
      <c r="H86" s="453"/>
      <c r="I86" s="453"/>
      <c r="J86" s="453"/>
      <c r="K86" s="453"/>
      <c r="L86" s="454"/>
      <c r="N86" s="244"/>
      <c r="O86" s="25"/>
      <c r="P86" s="25"/>
      <c r="Q86" s="267"/>
      <c r="R86" s="267"/>
      <c r="S86" s="268"/>
      <c r="T86" s="554" t="s">
        <v>331</v>
      </c>
      <c r="U86" s="553">
        <v>1312</v>
      </c>
      <c r="V86" s="219">
        <v>2610</v>
      </c>
      <c r="W86" s="220" t="s">
        <v>517</v>
      </c>
      <c r="X86" s="25"/>
      <c r="Y86" s="25"/>
      <c r="Z86" s="25"/>
      <c r="AA86" s="25"/>
    </row>
    <row r="87" spans="1:27" s="225" customFormat="1" ht="12.75" hidden="1" customHeight="1">
      <c r="A87" s="452" t="s">
        <v>169</v>
      </c>
      <c r="B87" s="453"/>
      <c r="C87" s="453"/>
      <c r="D87" s="453"/>
      <c r="E87" s="453"/>
      <c r="F87" s="453"/>
      <c r="G87" s="453"/>
      <c r="H87" s="453"/>
      <c r="I87" s="453"/>
      <c r="J87" s="453"/>
      <c r="K87" s="453"/>
      <c r="L87" s="454"/>
      <c r="N87" s="244"/>
      <c r="O87" s="25"/>
      <c r="P87" s="25"/>
      <c r="Q87" s="267"/>
      <c r="R87" s="267"/>
      <c r="S87" s="268"/>
      <c r="T87" s="554" t="s">
        <v>335</v>
      </c>
      <c r="U87" s="553">
        <v>1320</v>
      </c>
      <c r="V87" s="219">
        <v>3220</v>
      </c>
      <c r="W87" s="220" t="s">
        <v>518</v>
      </c>
      <c r="X87" s="25"/>
      <c r="Y87" s="25"/>
      <c r="Z87" s="25"/>
      <c r="AA87" s="25"/>
    </row>
    <row r="88" spans="1:27" s="225" customFormat="1" ht="12.75" hidden="1" customHeight="1">
      <c r="A88" s="452" t="s">
        <v>170</v>
      </c>
      <c r="B88" s="453"/>
      <c r="C88" s="453"/>
      <c r="D88" s="453"/>
      <c r="E88" s="453"/>
      <c r="F88" s="453"/>
      <c r="G88" s="453"/>
      <c r="H88" s="453"/>
      <c r="I88" s="453"/>
      <c r="J88" s="453"/>
      <c r="K88" s="453"/>
      <c r="L88" s="454"/>
      <c r="N88" s="244"/>
      <c r="O88" s="25"/>
      <c r="P88" s="25"/>
      <c r="Q88" s="267"/>
      <c r="R88" s="267"/>
      <c r="S88" s="268"/>
      <c r="T88" s="554" t="s">
        <v>339</v>
      </c>
      <c r="U88" s="553">
        <v>1321</v>
      </c>
      <c r="V88" s="219">
        <v>2710</v>
      </c>
      <c r="W88" s="220" t="s">
        <v>519</v>
      </c>
      <c r="X88" s="25"/>
      <c r="Y88" s="25"/>
      <c r="Z88" s="25"/>
      <c r="AA88" s="25"/>
    </row>
    <row r="89" spans="1:27" s="225" customFormat="1" ht="12.75" hidden="1" customHeight="1">
      <c r="A89" s="452" t="s">
        <v>171</v>
      </c>
      <c r="B89" s="453"/>
      <c r="C89" s="453"/>
      <c r="D89" s="453"/>
      <c r="E89" s="453"/>
      <c r="F89" s="453"/>
      <c r="G89" s="453"/>
      <c r="H89" s="453"/>
      <c r="I89" s="453"/>
      <c r="J89" s="453"/>
      <c r="K89" s="453"/>
      <c r="L89" s="454"/>
      <c r="N89" s="244"/>
      <c r="O89" s="25"/>
      <c r="P89" s="25"/>
      <c r="Q89" s="267"/>
      <c r="R89" s="267"/>
      <c r="S89" s="268"/>
      <c r="T89" s="554" t="s">
        <v>343</v>
      </c>
      <c r="U89" s="553">
        <v>1322</v>
      </c>
      <c r="V89" s="219">
        <v>2200</v>
      </c>
      <c r="W89" s="220" t="s">
        <v>520</v>
      </c>
      <c r="X89" s="25"/>
      <c r="Y89" s="25"/>
      <c r="Z89" s="25"/>
      <c r="AA89" s="25"/>
    </row>
    <row r="90" spans="1:27" s="225" customFormat="1" ht="12.75" hidden="1" customHeight="1">
      <c r="A90" s="452" t="s">
        <v>179</v>
      </c>
      <c r="B90" s="453"/>
      <c r="C90" s="453"/>
      <c r="D90" s="453"/>
      <c r="E90" s="453"/>
      <c r="F90" s="453"/>
      <c r="G90" s="453"/>
      <c r="H90" s="453"/>
      <c r="I90" s="453"/>
      <c r="J90" s="453"/>
      <c r="K90" s="453"/>
      <c r="L90" s="454"/>
      <c r="N90" s="244"/>
      <c r="O90" s="25"/>
      <c r="P90" s="25"/>
      <c r="Q90" s="267"/>
      <c r="R90" s="267"/>
      <c r="S90" s="268"/>
      <c r="T90" s="554" t="s">
        <v>311</v>
      </c>
      <c r="U90" s="553">
        <v>1330</v>
      </c>
      <c r="V90" s="219">
        <v>2670</v>
      </c>
      <c r="W90" s="220" t="s">
        <v>751</v>
      </c>
      <c r="X90" s="25"/>
      <c r="Y90" s="25"/>
      <c r="Z90" s="25"/>
      <c r="AA90" s="25"/>
    </row>
    <row r="91" spans="1:27" s="225" customFormat="1" ht="12.75" hidden="1" customHeight="1">
      <c r="A91" s="452" t="s">
        <v>176</v>
      </c>
      <c r="B91" s="453"/>
      <c r="C91" s="453"/>
      <c r="D91" s="453"/>
      <c r="E91" s="453"/>
      <c r="F91" s="453"/>
      <c r="G91" s="453"/>
      <c r="H91" s="453"/>
      <c r="I91" s="453"/>
      <c r="J91" s="453"/>
      <c r="K91" s="453"/>
      <c r="L91" s="454"/>
      <c r="N91" s="244"/>
      <c r="O91" s="25"/>
      <c r="P91" s="25"/>
      <c r="Q91" s="267"/>
      <c r="R91" s="267"/>
      <c r="S91" s="268"/>
      <c r="T91" s="554" t="s">
        <v>315</v>
      </c>
      <c r="U91" s="553">
        <v>1331</v>
      </c>
      <c r="V91" s="219">
        <v>2250</v>
      </c>
      <c r="W91" s="220" t="s">
        <v>752</v>
      </c>
      <c r="X91" s="25"/>
      <c r="Y91" s="25"/>
      <c r="Z91" s="25"/>
      <c r="AA91" s="25"/>
    </row>
    <row r="92" spans="1:27" s="225" customFormat="1" ht="12.75" hidden="1" customHeight="1">
      <c r="A92" s="452" t="s">
        <v>177</v>
      </c>
      <c r="B92" s="453"/>
      <c r="C92" s="453"/>
      <c r="D92" s="453"/>
      <c r="E92" s="453"/>
      <c r="F92" s="453"/>
      <c r="G92" s="453"/>
      <c r="H92" s="453"/>
      <c r="I92" s="453"/>
      <c r="J92" s="453"/>
      <c r="K92" s="453"/>
      <c r="L92" s="454"/>
      <c r="N92" s="244"/>
      <c r="O92" s="25"/>
      <c r="P92" s="25"/>
      <c r="Q92" s="267"/>
      <c r="R92" s="267"/>
      <c r="S92" s="268"/>
      <c r="T92" s="554" t="s">
        <v>319</v>
      </c>
      <c r="U92" s="553">
        <v>1332</v>
      </c>
      <c r="V92" s="219">
        <v>1830</v>
      </c>
      <c r="W92" s="220" t="s">
        <v>753</v>
      </c>
      <c r="X92" s="25"/>
      <c r="Y92" s="25"/>
      <c r="Z92" s="25"/>
      <c r="AA92" s="25"/>
    </row>
    <row r="93" spans="1:27" s="225" customFormat="1" ht="12.75" hidden="1" customHeight="1">
      <c r="A93" s="452" t="s">
        <v>178</v>
      </c>
      <c r="B93" s="453"/>
      <c r="C93" s="453"/>
      <c r="D93" s="453"/>
      <c r="E93" s="453"/>
      <c r="F93" s="453"/>
      <c r="G93" s="453"/>
      <c r="H93" s="453"/>
      <c r="I93" s="453"/>
      <c r="J93" s="453"/>
      <c r="K93" s="453"/>
      <c r="L93" s="454"/>
      <c r="N93" s="244"/>
      <c r="O93" s="25"/>
      <c r="P93" s="25"/>
      <c r="Q93" s="267"/>
      <c r="R93" s="267"/>
      <c r="S93" s="268"/>
      <c r="T93" s="552" t="s">
        <v>626</v>
      </c>
      <c r="U93" s="555">
        <v>1400</v>
      </c>
      <c r="V93" s="219">
        <v>3900</v>
      </c>
      <c r="W93" s="220" t="s">
        <v>617</v>
      </c>
      <c r="X93" s="25"/>
      <c r="Y93" s="25"/>
      <c r="Z93" s="25"/>
      <c r="AA93" s="25"/>
    </row>
    <row r="94" spans="1:27" s="225" customFormat="1" ht="12.75" hidden="1" customHeight="1">
      <c r="A94" s="452" t="s">
        <v>180</v>
      </c>
      <c r="B94" s="453"/>
      <c r="C94" s="453"/>
      <c r="D94" s="453"/>
      <c r="E94" s="453"/>
      <c r="F94" s="453"/>
      <c r="G94" s="453"/>
      <c r="H94" s="453"/>
      <c r="I94" s="453"/>
      <c r="J94" s="453"/>
      <c r="K94" s="453"/>
      <c r="L94" s="454"/>
      <c r="N94" s="244"/>
      <c r="O94" s="25"/>
      <c r="P94" s="25"/>
      <c r="Q94" s="267"/>
      <c r="R94" s="267"/>
      <c r="S94" s="268"/>
      <c r="T94" s="552" t="s">
        <v>627</v>
      </c>
      <c r="U94" s="555">
        <v>1401</v>
      </c>
      <c r="V94" s="219">
        <v>3280</v>
      </c>
      <c r="W94" s="220" t="s">
        <v>624</v>
      </c>
      <c r="X94" s="25"/>
      <c r="Y94" s="25"/>
      <c r="Z94" s="25"/>
      <c r="AA94" s="25"/>
    </row>
    <row r="95" spans="1:27" s="225" customFormat="1" ht="12.75" hidden="1" customHeight="1">
      <c r="A95" s="452" t="s">
        <v>181</v>
      </c>
      <c r="B95" s="453"/>
      <c r="C95" s="453"/>
      <c r="D95" s="453"/>
      <c r="E95" s="453"/>
      <c r="F95" s="453"/>
      <c r="G95" s="453"/>
      <c r="H95" s="453"/>
      <c r="I95" s="453"/>
      <c r="J95" s="453"/>
      <c r="K95" s="453"/>
      <c r="L95" s="454"/>
      <c r="N95" s="244"/>
      <c r="O95" s="25"/>
      <c r="P95" s="25"/>
      <c r="Q95" s="267"/>
      <c r="R95" s="267"/>
      <c r="S95" s="268"/>
      <c r="T95" s="552" t="s">
        <v>628</v>
      </c>
      <c r="U95" s="555">
        <v>1402</v>
      </c>
      <c r="V95" s="219">
        <v>2660</v>
      </c>
      <c r="W95" s="220" t="s">
        <v>625</v>
      </c>
      <c r="X95" s="25"/>
      <c r="Y95" s="25"/>
      <c r="Z95" s="25"/>
      <c r="AA95" s="25"/>
    </row>
    <row r="96" spans="1:27" s="225" customFormat="1" ht="12.75" hidden="1" customHeight="1">
      <c r="A96" s="452" t="s">
        <v>184</v>
      </c>
      <c r="B96" s="453"/>
      <c r="C96" s="453"/>
      <c r="D96" s="453"/>
      <c r="E96" s="453"/>
      <c r="F96" s="453"/>
      <c r="G96" s="453"/>
      <c r="H96" s="453"/>
      <c r="I96" s="453"/>
      <c r="J96" s="453"/>
      <c r="K96" s="453"/>
      <c r="L96" s="454"/>
      <c r="N96" s="244"/>
      <c r="O96" s="25"/>
      <c r="P96" s="25"/>
      <c r="Q96" s="267"/>
      <c r="R96" s="267"/>
      <c r="S96" s="268"/>
      <c r="T96" s="552" t="s">
        <v>629</v>
      </c>
      <c r="U96" s="555">
        <v>1410</v>
      </c>
      <c r="V96" s="219">
        <v>3410</v>
      </c>
      <c r="W96" s="220" t="s">
        <v>712</v>
      </c>
      <c r="X96" s="25"/>
      <c r="Y96" s="25"/>
      <c r="Z96" s="25"/>
      <c r="AA96" s="25"/>
    </row>
    <row r="97" spans="1:27" s="225" customFormat="1" ht="12.75" hidden="1" customHeight="1">
      <c r="A97" s="452" t="s">
        <v>183</v>
      </c>
      <c r="B97" s="453"/>
      <c r="C97" s="453"/>
      <c r="D97" s="453"/>
      <c r="E97" s="453"/>
      <c r="F97" s="453"/>
      <c r="G97" s="453"/>
      <c r="H97" s="453"/>
      <c r="I97" s="453"/>
      <c r="J97" s="453"/>
      <c r="K97" s="453"/>
      <c r="L97" s="454"/>
      <c r="N97" s="244"/>
      <c r="O97" s="25"/>
      <c r="P97" s="25"/>
      <c r="Q97" s="267"/>
      <c r="R97" s="267"/>
      <c r="S97" s="268"/>
      <c r="T97" s="552" t="s">
        <v>356</v>
      </c>
      <c r="U97" s="555">
        <v>1411</v>
      </c>
      <c r="V97" s="219">
        <v>2850</v>
      </c>
      <c r="W97" s="220" t="s">
        <v>713</v>
      </c>
      <c r="X97" s="25"/>
      <c r="Y97" s="25"/>
      <c r="Z97" s="25"/>
      <c r="AA97" s="25"/>
    </row>
    <row r="98" spans="1:27" s="225" customFormat="1" ht="12.75" hidden="1" customHeight="1">
      <c r="A98" s="452" t="s">
        <v>182</v>
      </c>
      <c r="B98" s="453"/>
      <c r="C98" s="453"/>
      <c r="D98" s="453"/>
      <c r="E98" s="453"/>
      <c r="F98" s="453"/>
      <c r="G98" s="453"/>
      <c r="H98" s="453"/>
      <c r="I98" s="453"/>
      <c r="J98" s="453"/>
      <c r="K98" s="453"/>
      <c r="L98" s="454"/>
      <c r="N98" s="244"/>
      <c r="O98" s="25"/>
      <c r="P98" s="25"/>
      <c r="Q98" s="267"/>
      <c r="R98" s="267"/>
      <c r="S98" s="268"/>
      <c r="T98" s="552" t="s">
        <v>360</v>
      </c>
      <c r="U98" s="555">
        <v>1412</v>
      </c>
      <c r="V98" s="219">
        <v>2330</v>
      </c>
      <c r="W98" s="220" t="s">
        <v>714</v>
      </c>
      <c r="X98" s="25"/>
      <c r="Y98" s="25"/>
      <c r="Z98" s="25"/>
      <c r="AA98" s="25"/>
    </row>
    <row r="99" spans="1:27" s="225" customFormat="1" ht="12.75" hidden="1" customHeight="1" thickBot="1">
      <c r="A99" s="305"/>
      <c r="B99" s="306"/>
      <c r="C99" s="306"/>
      <c r="D99" s="306"/>
      <c r="E99" s="306"/>
      <c r="F99" s="306"/>
      <c r="G99" s="306"/>
      <c r="H99" s="306"/>
      <c r="I99" s="306"/>
      <c r="J99" s="306"/>
      <c r="K99" s="306"/>
      <c r="L99" s="307"/>
      <c r="N99" s="244"/>
      <c r="O99" s="244"/>
      <c r="P99" s="244"/>
      <c r="Q99" s="295"/>
      <c r="R99" s="295"/>
      <c r="S99" s="268"/>
      <c r="T99" s="552" t="s">
        <v>364</v>
      </c>
      <c r="U99" s="555">
        <v>1420</v>
      </c>
      <c r="V99" s="219">
        <v>2800</v>
      </c>
      <c r="W99" s="220" t="s">
        <v>715</v>
      </c>
      <c r="X99" s="244"/>
      <c r="Y99" s="244"/>
      <c r="Z99" s="244"/>
      <c r="AA99" s="244"/>
    </row>
    <row r="100" spans="1:27" s="225" customFormat="1" ht="4.5" hidden="1" customHeight="1" thickBot="1">
      <c r="A100" s="116"/>
      <c r="B100" s="116"/>
      <c r="C100" s="116"/>
      <c r="D100" s="116"/>
      <c r="E100" s="116"/>
      <c r="F100" s="116"/>
      <c r="G100" s="116"/>
      <c r="H100" s="116"/>
      <c r="I100" s="116"/>
      <c r="J100" s="116"/>
      <c r="K100" s="116"/>
      <c r="L100" s="116"/>
      <c r="N100" s="244"/>
      <c r="O100" s="244"/>
      <c r="P100" s="244"/>
      <c r="Q100" s="295"/>
      <c r="R100" s="295"/>
      <c r="S100" s="268"/>
      <c r="T100" s="552" t="s">
        <v>367</v>
      </c>
      <c r="U100" s="555">
        <v>1421</v>
      </c>
      <c r="V100" s="219">
        <v>2350</v>
      </c>
      <c r="W100" s="220" t="s">
        <v>716</v>
      </c>
      <c r="X100" s="244"/>
      <c r="Y100" s="244"/>
      <c r="Z100" s="244"/>
      <c r="AA100" s="244"/>
    </row>
    <row r="101" spans="1:27" s="225" customFormat="1" ht="12.75" hidden="1" customHeight="1" thickBot="1">
      <c r="A101" s="112"/>
      <c r="B101" s="111"/>
      <c r="C101" s="111"/>
      <c r="D101" s="113" t="s">
        <v>32</v>
      </c>
      <c r="E101" s="114" t="s">
        <v>33</v>
      </c>
      <c r="F101" s="114" t="s">
        <v>34</v>
      </c>
      <c r="G101" s="114" t="s">
        <v>35</v>
      </c>
      <c r="H101" s="115" t="s">
        <v>36</v>
      </c>
      <c r="I101" s="112"/>
      <c r="J101" s="112"/>
      <c r="K101" s="112"/>
      <c r="L101" s="112"/>
      <c r="M101" s="244"/>
      <c r="O101" s="244"/>
      <c r="P101" s="244"/>
      <c r="Q101" s="295"/>
      <c r="R101" s="295"/>
      <c r="S101" s="268"/>
      <c r="T101" s="552" t="s">
        <v>370</v>
      </c>
      <c r="U101" s="555">
        <v>1422</v>
      </c>
      <c r="V101" s="219">
        <v>1930</v>
      </c>
      <c r="W101" s="220" t="s">
        <v>717</v>
      </c>
    </row>
    <row r="102" spans="1:27" s="225" customFormat="1" ht="12.75" hidden="1" customHeight="1">
      <c r="A102" s="112"/>
      <c r="B102" s="116"/>
      <c r="C102" s="117"/>
      <c r="D102" s="59">
        <v>100</v>
      </c>
      <c r="E102" s="60">
        <f>D104+1</f>
        <v>139</v>
      </c>
      <c r="F102" s="60">
        <f>E104+1</f>
        <v>185</v>
      </c>
      <c r="G102" s="60">
        <f>F104+1</f>
        <v>246</v>
      </c>
      <c r="H102" s="105">
        <f>G104+1</f>
        <v>320.5</v>
      </c>
      <c r="I102" s="118" t="s">
        <v>105</v>
      </c>
      <c r="J102" s="112"/>
      <c r="K102" s="112"/>
      <c r="L102" s="112"/>
      <c r="M102" s="244"/>
      <c r="O102" s="244"/>
      <c r="P102" s="258"/>
      <c r="Q102" s="308"/>
      <c r="R102" s="309"/>
      <c r="S102" s="268"/>
      <c r="T102" s="552" t="s">
        <v>372</v>
      </c>
      <c r="U102" s="555">
        <v>1430</v>
      </c>
      <c r="V102" s="219">
        <v>2230</v>
      </c>
      <c r="W102" s="220" t="s">
        <v>754</v>
      </c>
    </row>
    <row r="103" spans="1:27" s="225" customFormat="1" ht="12.75" hidden="1" customHeight="1">
      <c r="A103" s="112"/>
      <c r="B103" s="116"/>
      <c r="C103" s="117"/>
      <c r="D103" s="62">
        <v>119</v>
      </c>
      <c r="E103" s="21">
        <v>157</v>
      </c>
      <c r="F103" s="21">
        <v>211</v>
      </c>
      <c r="G103" s="21">
        <v>279</v>
      </c>
      <c r="H103" s="63">
        <v>360</v>
      </c>
      <c r="I103" s="118" t="s">
        <v>106</v>
      </c>
      <c r="J103" s="112"/>
      <c r="K103" s="112"/>
      <c r="L103" s="112"/>
      <c r="M103" s="244"/>
      <c r="O103" s="244"/>
      <c r="P103" s="258"/>
      <c r="Q103" s="310"/>
      <c r="R103" s="311"/>
      <c r="S103" s="268"/>
      <c r="T103" s="556" t="s">
        <v>375</v>
      </c>
      <c r="U103" s="557">
        <v>1431</v>
      </c>
      <c r="V103" s="219">
        <v>1870</v>
      </c>
      <c r="W103" s="220" t="s">
        <v>755</v>
      </c>
    </row>
    <row r="104" spans="1:27" s="225" customFormat="1" ht="12.75" hidden="1" customHeight="1" thickBot="1">
      <c r="A104" s="112"/>
      <c r="B104" s="116"/>
      <c r="C104" s="117"/>
      <c r="D104" s="64">
        <f>(E103-D103)*0.5+D103</f>
        <v>138</v>
      </c>
      <c r="E104" s="104">
        <f>(F103-E103)*0.5+E103</f>
        <v>184</v>
      </c>
      <c r="F104" s="104">
        <f>(G103-F103)*0.5+F103</f>
        <v>245</v>
      </c>
      <c r="G104" s="104">
        <f>(H103-G103)*0.5+G103</f>
        <v>319.5</v>
      </c>
      <c r="H104" s="65" t="s">
        <v>77</v>
      </c>
      <c r="I104" s="118" t="s">
        <v>107</v>
      </c>
      <c r="J104" s="112"/>
      <c r="K104" s="112"/>
      <c r="L104" s="112"/>
      <c r="M104" s="244"/>
      <c r="O104" s="244"/>
      <c r="P104" s="258"/>
      <c r="Q104" s="310"/>
      <c r="R104" s="309"/>
      <c r="S104" s="268"/>
      <c r="T104" s="552" t="s">
        <v>378</v>
      </c>
      <c r="U104" s="555">
        <v>1432</v>
      </c>
      <c r="V104" s="219">
        <v>1530</v>
      </c>
      <c r="W104" s="220" t="s">
        <v>756</v>
      </c>
    </row>
    <row r="105" spans="1:27" s="225" customFormat="1" ht="4.5" hidden="1" customHeight="1" thickBot="1">
      <c r="A105" s="112"/>
      <c r="B105" s="119"/>
      <c r="C105" s="119"/>
      <c r="D105" s="120"/>
      <c r="E105" s="120"/>
      <c r="F105" s="120"/>
      <c r="G105" s="120"/>
      <c r="H105" s="120"/>
      <c r="I105" s="255"/>
      <c r="J105" s="112"/>
      <c r="K105" s="112"/>
      <c r="L105" s="112"/>
      <c r="M105" s="244"/>
      <c r="O105" s="244"/>
      <c r="P105" s="258"/>
      <c r="Q105" s="310"/>
      <c r="R105" s="311"/>
      <c r="S105" s="268"/>
      <c r="T105" s="554" t="s">
        <v>192</v>
      </c>
      <c r="U105" s="558" t="s">
        <v>193</v>
      </c>
      <c r="V105" s="219">
        <v>7680</v>
      </c>
      <c r="W105" s="220" t="s">
        <v>572</v>
      </c>
    </row>
    <row r="106" spans="1:27" s="225" customFormat="1" ht="12.75" hidden="1" customHeight="1" thickBot="1">
      <c r="A106" s="112"/>
      <c r="B106" s="121"/>
      <c r="C106" s="121"/>
      <c r="D106" s="455" t="s">
        <v>28</v>
      </c>
      <c r="E106" s="456"/>
      <c r="F106" s="456"/>
      <c r="G106" s="456"/>
      <c r="H106" s="457"/>
      <c r="I106" s="122"/>
      <c r="J106" s="112"/>
      <c r="K106" s="112"/>
      <c r="L106" s="112"/>
      <c r="M106" s="244"/>
      <c r="O106" s="244"/>
      <c r="P106" s="258"/>
      <c r="Q106" s="308"/>
      <c r="R106" s="311"/>
      <c r="S106" s="268"/>
      <c r="T106" s="554" t="s">
        <v>196</v>
      </c>
      <c r="U106" s="559" t="s">
        <v>197</v>
      </c>
      <c r="V106" s="219">
        <v>4580</v>
      </c>
      <c r="W106" s="220" t="s">
        <v>573</v>
      </c>
    </row>
    <row r="107" spans="1:27" s="225" customFormat="1" ht="12.75" hidden="1" customHeight="1" thickBot="1">
      <c r="A107" s="312"/>
      <c r="B107" s="116"/>
      <c r="C107" s="116"/>
      <c r="D107" s="73" t="s">
        <v>78</v>
      </c>
      <c r="E107" s="74" t="s">
        <v>79</v>
      </c>
      <c r="F107" s="74" t="s">
        <v>76</v>
      </c>
      <c r="G107" s="74" t="s">
        <v>80</v>
      </c>
      <c r="H107" s="75" t="s">
        <v>81</v>
      </c>
      <c r="I107" s="122"/>
      <c r="J107" s="112"/>
      <c r="K107" s="112"/>
      <c r="L107" s="112"/>
      <c r="M107" s="244"/>
      <c r="O107" s="244"/>
      <c r="P107" s="259"/>
      <c r="Q107" s="313"/>
      <c r="R107" s="314"/>
      <c r="S107" s="268"/>
      <c r="T107" s="560" t="s">
        <v>200</v>
      </c>
      <c r="U107" s="561" t="s">
        <v>201</v>
      </c>
      <c r="V107" s="219">
        <v>3330</v>
      </c>
      <c r="W107" s="220" t="s">
        <v>574</v>
      </c>
    </row>
    <row r="108" spans="1:27" s="225" customFormat="1" ht="12.75" hidden="1" customHeight="1" thickBot="1">
      <c r="A108" s="123"/>
      <c r="B108" s="123"/>
      <c r="C108" s="123"/>
      <c r="D108" s="76" t="s">
        <v>122</v>
      </c>
      <c r="E108" s="60" t="s">
        <v>123</v>
      </c>
      <c r="F108" s="60" t="s">
        <v>124</v>
      </c>
      <c r="G108" s="60" t="s">
        <v>126</v>
      </c>
      <c r="H108" s="61" t="s">
        <v>125</v>
      </c>
      <c r="I108" s="458" t="s">
        <v>111</v>
      </c>
      <c r="J108" s="459"/>
      <c r="K108" s="460"/>
      <c r="L108" s="112"/>
      <c r="M108" s="244"/>
      <c r="O108" s="244"/>
      <c r="P108" s="123"/>
      <c r="Q108" s="315"/>
      <c r="R108" s="316"/>
      <c r="S108" s="268"/>
      <c r="T108" s="554" t="s">
        <v>204</v>
      </c>
      <c r="U108" s="559" t="s">
        <v>205</v>
      </c>
      <c r="V108" s="219">
        <v>5650</v>
      </c>
      <c r="W108" s="220" t="s">
        <v>575</v>
      </c>
    </row>
    <row r="109" spans="1:27" s="225" customFormat="1" ht="12.75" hidden="1" customHeight="1">
      <c r="A109" s="317"/>
      <c r="B109" s="124"/>
      <c r="C109" s="124"/>
      <c r="D109" s="77">
        <v>0.14410000000000001</v>
      </c>
      <c r="E109" s="78">
        <v>0.2676</v>
      </c>
      <c r="F109" s="78">
        <v>0.29479999999999995</v>
      </c>
      <c r="G109" s="78">
        <v>0.3175</v>
      </c>
      <c r="H109" s="79">
        <v>0.30280000000000001</v>
      </c>
      <c r="I109" s="66">
        <f>I111/H145</f>
        <v>0.30280000000000001</v>
      </c>
      <c r="J109" s="461" t="s">
        <v>82</v>
      </c>
      <c r="K109" s="462"/>
      <c r="L109" s="112"/>
      <c r="M109" s="244"/>
      <c r="O109" s="244"/>
      <c r="P109" s="123"/>
      <c r="Q109" s="315"/>
      <c r="R109" s="318"/>
      <c r="S109" s="268"/>
      <c r="T109" s="554" t="s">
        <v>208</v>
      </c>
      <c r="U109" s="559" t="s">
        <v>209</v>
      </c>
      <c r="V109" s="219">
        <v>4750</v>
      </c>
      <c r="W109" s="220" t="s">
        <v>576</v>
      </c>
    </row>
    <row r="110" spans="1:27" s="225" customFormat="1" ht="12.75" hidden="1" customHeight="1">
      <c r="A110" s="319"/>
      <c r="B110" s="125"/>
      <c r="C110" s="125"/>
      <c r="D110" s="320">
        <v>0</v>
      </c>
      <c r="E110" s="321">
        <v>0</v>
      </c>
      <c r="F110" s="321">
        <v>0</v>
      </c>
      <c r="G110" s="321">
        <v>0</v>
      </c>
      <c r="H110" s="322">
        <v>1</v>
      </c>
      <c r="I110" s="67">
        <f>SUM(D110:H110)</f>
        <v>1</v>
      </c>
      <c r="J110" s="463" t="str">
        <f>IF(I110&lt;&gt;1,"No es = 1!","Suma OK")</f>
        <v>Suma OK</v>
      </c>
      <c r="K110" s="464"/>
      <c r="L110" s="112"/>
      <c r="M110" s="244"/>
      <c r="O110" s="244"/>
      <c r="P110" s="317"/>
      <c r="Q110" s="323"/>
      <c r="R110" s="324"/>
      <c r="S110" s="268"/>
      <c r="T110" s="554" t="s">
        <v>212</v>
      </c>
      <c r="U110" s="559" t="s">
        <v>213</v>
      </c>
      <c r="V110" s="219">
        <v>3870</v>
      </c>
      <c r="W110" s="220" t="s">
        <v>577</v>
      </c>
    </row>
    <row r="111" spans="1:27" s="225" customFormat="1" ht="12.75" hidden="1" customHeight="1" thickBot="1">
      <c r="A111" s="317"/>
      <c r="B111" s="126"/>
      <c r="C111" s="126"/>
      <c r="D111" s="80">
        <f>(D103*D109*D110)</f>
        <v>0</v>
      </c>
      <c r="E111" s="81">
        <f>(E103*E109*E110)</f>
        <v>0</v>
      </c>
      <c r="F111" s="81">
        <f>(F103*F109*F110)</f>
        <v>0</v>
      </c>
      <c r="G111" s="81">
        <f>(G103*G109*G110)</f>
        <v>0</v>
      </c>
      <c r="H111" s="82">
        <f>(H103*H109*H110)</f>
        <v>109.00800000000001</v>
      </c>
      <c r="I111" s="68">
        <f>SUM(D111:H111)</f>
        <v>109.00800000000001</v>
      </c>
      <c r="J111" s="465" t="s">
        <v>83</v>
      </c>
      <c r="K111" s="466"/>
      <c r="L111" s="112"/>
      <c r="M111" s="244"/>
      <c r="O111" s="244"/>
      <c r="P111" s="319"/>
      <c r="Q111" s="325"/>
      <c r="R111" s="326"/>
      <c r="S111" s="268"/>
      <c r="T111" s="554" t="s">
        <v>216</v>
      </c>
      <c r="U111" s="559" t="s">
        <v>217</v>
      </c>
      <c r="V111" s="219">
        <v>3910</v>
      </c>
      <c r="W111" s="220" t="s">
        <v>578</v>
      </c>
    </row>
    <row r="112" spans="1:27" s="225" customFormat="1" ht="12.75" hidden="1" customHeight="1" thickBot="1">
      <c r="A112" s="123"/>
      <c r="B112" s="123"/>
      <c r="C112" s="123"/>
      <c r="D112" s="83" t="s">
        <v>85</v>
      </c>
      <c r="E112" s="84" t="s">
        <v>86</v>
      </c>
      <c r="F112" s="60" t="s">
        <v>87</v>
      </c>
      <c r="G112" s="60" t="s">
        <v>88</v>
      </c>
      <c r="H112" s="61" t="s">
        <v>89</v>
      </c>
      <c r="I112" s="458" t="s">
        <v>84</v>
      </c>
      <c r="J112" s="459"/>
      <c r="K112" s="460"/>
      <c r="L112" s="112"/>
      <c r="M112" s="244"/>
      <c r="O112" s="244"/>
      <c r="P112" s="317"/>
      <c r="Q112" s="327"/>
      <c r="R112" s="328"/>
      <c r="S112" s="268"/>
      <c r="T112" s="554" t="s">
        <v>220</v>
      </c>
      <c r="U112" s="559" t="s">
        <v>221</v>
      </c>
      <c r="V112" s="219">
        <v>3290</v>
      </c>
      <c r="W112" s="220" t="s">
        <v>579</v>
      </c>
    </row>
    <row r="113" spans="1:23" s="225" customFormat="1" ht="12.75" hidden="1" customHeight="1">
      <c r="A113" s="112"/>
      <c r="B113" s="124"/>
      <c r="C113" s="124"/>
      <c r="D113" s="77">
        <v>0.36940000000000001</v>
      </c>
      <c r="E113" s="78">
        <v>0.29959999999999998</v>
      </c>
      <c r="F113" s="78">
        <v>0.25289999999999996</v>
      </c>
      <c r="G113" s="78">
        <v>0.22689999999999999</v>
      </c>
      <c r="H113" s="79">
        <v>0.18780000000000002</v>
      </c>
      <c r="I113" s="69">
        <f>I115/H145</f>
        <v>0.18780000000000002</v>
      </c>
      <c r="J113" s="461" t="s">
        <v>82</v>
      </c>
      <c r="K113" s="462"/>
      <c r="L113" s="112"/>
      <c r="M113" s="244"/>
      <c r="O113" s="244"/>
      <c r="P113" s="123"/>
      <c r="Q113" s="315"/>
      <c r="R113" s="329"/>
      <c r="S113" s="268"/>
      <c r="T113" s="554" t="s">
        <v>224</v>
      </c>
      <c r="U113" s="559" t="s">
        <v>225</v>
      </c>
      <c r="V113" s="219">
        <v>2680</v>
      </c>
      <c r="W113" s="220" t="s">
        <v>580</v>
      </c>
    </row>
    <row r="114" spans="1:23" s="225" customFormat="1" ht="12.75" hidden="1" customHeight="1">
      <c r="A114" s="112"/>
      <c r="B114" s="125"/>
      <c r="C114" s="125"/>
      <c r="D114" s="320">
        <v>0</v>
      </c>
      <c r="E114" s="321">
        <v>0</v>
      </c>
      <c r="F114" s="321">
        <v>0</v>
      </c>
      <c r="G114" s="321">
        <v>0</v>
      </c>
      <c r="H114" s="322">
        <v>1</v>
      </c>
      <c r="I114" s="67">
        <f>SUM(D114:H114)</f>
        <v>1</v>
      </c>
      <c r="J114" s="463" t="str">
        <f>IF(I114&lt;&gt;1,"No es = 1!","Suma OK")</f>
        <v>Suma OK</v>
      </c>
      <c r="K114" s="464"/>
      <c r="L114" s="112"/>
      <c r="M114" s="244"/>
      <c r="O114" s="244"/>
      <c r="P114" s="317"/>
      <c r="Q114" s="323"/>
      <c r="R114" s="324"/>
      <c r="S114" s="268"/>
      <c r="T114" s="554" t="s">
        <v>228</v>
      </c>
      <c r="U114" s="559" t="s">
        <v>229</v>
      </c>
      <c r="V114" s="219">
        <v>2540</v>
      </c>
      <c r="W114" s="220" t="s">
        <v>757</v>
      </c>
    </row>
    <row r="115" spans="1:23" s="225" customFormat="1" ht="12.75" hidden="1" customHeight="1" thickBot="1">
      <c r="A115" s="112"/>
      <c r="B115" s="126"/>
      <c r="C115" s="126"/>
      <c r="D115" s="80">
        <f>D103*D113*D114</f>
        <v>0</v>
      </c>
      <c r="E115" s="81">
        <f>E103*E113*E114</f>
        <v>0</v>
      </c>
      <c r="F115" s="81">
        <f>F103*F113*F114</f>
        <v>0</v>
      </c>
      <c r="G115" s="81">
        <f>G103*G113*G114</f>
        <v>0</v>
      </c>
      <c r="H115" s="82">
        <f>H103*H113*H114</f>
        <v>67.608000000000004</v>
      </c>
      <c r="I115" s="68">
        <f>SUM(D115:H115)</f>
        <v>67.608000000000004</v>
      </c>
      <c r="J115" s="465" t="s">
        <v>83</v>
      </c>
      <c r="K115" s="466"/>
      <c r="L115" s="112"/>
      <c r="M115" s="244"/>
      <c r="O115" s="244"/>
      <c r="P115" s="319"/>
      <c r="Q115" s="325"/>
      <c r="R115" s="326"/>
      <c r="S115" s="268"/>
      <c r="T115" s="554" t="s">
        <v>232</v>
      </c>
      <c r="U115" s="559" t="s">
        <v>233</v>
      </c>
      <c r="V115" s="219">
        <v>2130</v>
      </c>
      <c r="W115" s="220" t="s">
        <v>758</v>
      </c>
    </row>
    <row r="116" spans="1:23" s="225" customFormat="1" ht="12.75" hidden="1" customHeight="1" thickBot="1">
      <c r="A116" s="123"/>
      <c r="B116" s="123"/>
      <c r="C116" s="123"/>
      <c r="D116" s="83" t="s">
        <v>91</v>
      </c>
      <c r="E116" s="84" t="s">
        <v>92</v>
      </c>
      <c r="F116" s="60" t="s">
        <v>93</v>
      </c>
      <c r="G116" s="60" t="s">
        <v>94</v>
      </c>
      <c r="H116" s="61" t="s">
        <v>95</v>
      </c>
      <c r="I116" s="458" t="s">
        <v>90</v>
      </c>
      <c r="J116" s="459"/>
      <c r="K116" s="460"/>
      <c r="L116" s="112"/>
      <c r="M116" s="244"/>
      <c r="O116" s="244"/>
      <c r="P116" s="317"/>
      <c r="Q116" s="327"/>
      <c r="R116" s="328"/>
      <c r="S116" s="268"/>
      <c r="T116" s="554" t="s">
        <v>236</v>
      </c>
      <c r="U116" s="559" t="s">
        <v>237</v>
      </c>
      <c r="V116" s="219">
        <v>1740</v>
      </c>
      <c r="W116" s="220" t="s">
        <v>759</v>
      </c>
    </row>
    <row r="117" spans="1:23" s="225" customFormat="1" ht="12.75" hidden="1" customHeight="1">
      <c r="A117" s="112"/>
      <c r="B117" s="124"/>
      <c r="C117" s="124"/>
      <c r="D117" s="85">
        <v>0.1004</v>
      </c>
      <c r="E117" s="86">
        <v>8.0799999999999997E-2</v>
      </c>
      <c r="F117" s="86">
        <v>7.0199999999999999E-2</v>
      </c>
      <c r="G117" s="86">
        <v>0.06</v>
      </c>
      <c r="H117" s="87">
        <v>0.05</v>
      </c>
      <c r="I117" s="69">
        <f>I119/H145</f>
        <v>0.05</v>
      </c>
      <c r="J117" s="461" t="s">
        <v>82</v>
      </c>
      <c r="K117" s="462"/>
      <c r="L117" s="112"/>
      <c r="M117" s="244"/>
      <c r="O117" s="244"/>
      <c r="P117" s="123"/>
      <c r="Q117" s="315"/>
      <c r="R117" s="329"/>
      <c r="S117" s="268"/>
      <c r="T117" s="554" t="s">
        <v>252</v>
      </c>
      <c r="U117" s="559" t="s">
        <v>253</v>
      </c>
      <c r="V117" s="219">
        <v>6280</v>
      </c>
      <c r="W117" s="220" t="s">
        <v>587</v>
      </c>
    </row>
    <row r="118" spans="1:23" s="225" customFormat="1" ht="12.75" hidden="1" customHeight="1">
      <c r="A118" s="112"/>
      <c r="B118" s="125"/>
      <c r="C118" s="125"/>
      <c r="D118" s="320">
        <v>0</v>
      </c>
      <c r="E118" s="321">
        <v>0</v>
      </c>
      <c r="F118" s="321">
        <v>0</v>
      </c>
      <c r="G118" s="321">
        <v>0</v>
      </c>
      <c r="H118" s="322">
        <v>1</v>
      </c>
      <c r="I118" s="67">
        <f>SUM(D118:H118)</f>
        <v>1</v>
      </c>
      <c r="J118" s="463" t="str">
        <f>IF(I118&lt;&gt;1,"No es = 1!","Suma OK")</f>
        <v>Suma OK</v>
      </c>
      <c r="K118" s="464"/>
      <c r="L118" s="112"/>
      <c r="M118" s="244"/>
      <c r="O118" s="244"/>
      <c r="P118" s="317"/>
      <c r="Q118" s="323"/>
      <c r="R118" s="330"/>
      <c r="S118" s="268"/>
      <c r="T118" s="554" t="s">
        <v>256</v>
      </c>
      <c r="U118" s="559" t="s">
        <v>257</v>
      </c>
      <c r="V118" s="219">
        <v>3740</v>
      </c>
      <c r="W118" s="220" t="s">
        <v>588</v>
      </c>
    </row>
    <row r="119" spans="1:23" s="225" customFormat="1" ht="12.75" hidden="1" customHeight="1" thickBot="1">
      <c r="A119" s="112"/>
      <c r="B119" s="126"/>
      <c r="C119" s="126"/>
      <c r="D119" s="80">
        <f>D103*D117*D118</f>
        <v>0</v>
      </c>
      <c r="E119" s="81">
        <f>E103*E117*E118</f>
        <v>0</v>
      </c>
      <c r="F119" s="81">
        <f>F103*F117*F118</f>
        <v>0</v>
      </c>
      <c r="G119" s="81">
        <f>G103*G117*G118</f>
        <v>0</v>
      </c>
      <c r="H119" s="82">
        <f>H103*H117*H118</f>
        <v>18</v>
      </c>
      <c r="I119" s="68">
        <f>SUM(D119:H119)</f>
        <v>18</v>
      </c>
      <c r="J119" s="465" t="s">
        <v>83</v>
      </c>
      <c r="K119" s="466"/>
      <c r="L119" s="112"/>
      <c r="M119" s="244"/>
      <c r="O119" s="244"/>
      <c r="P119" s="319"/>
      <c r="Q119" s="325"/>
      <c r="R119" s="326"/>
      <c r="S119" s="268"/>
      <c r="T119" s="554" t="s">
        <v>260</v>
      </c>
      <c r="U119" s="559" t="s">
        <v>261</v>
      </c>
      <c r="V119" s="219">
        <v>2730</v>
      </c>
      <c r="W119" s="220" t="s">
        <v>589</v>
      </c>
    </row>
    <row r="120" spans="1:23" s="225" customFormat="1" ht="12.75" hidden="1" customHeight="1" thickBot="1">
      <c r="A120" s="123"/>
      <c r="B120" s="123"/>
      <c r="C120" s="123"/>
      <c r="D120" s="76" t="s">
        <v>97</v>
      </c>
      <c r="E120" s="60">
        <v>1.5</v>
      </c>
      <c r="F120" s="60" t="s">
        <v>98</v>
      </c>
      <c r="G120" s="60" t="s">
        <v>99</v>
      </c>
      <c r="H120" s="61" t="s">
        <v>100</v>
      </c>
      <c r="I120" s="458" t="s">
        <v>96</v>
      </c>
      <c r="J120" s="459"/>
      <c r="K120" s="460"/>
      <c r="L120" s="112"/>
      <c r="M120" s="244"/>
      <c r="O120" s="244"/>
      <c r="P120" s="317"/>
      <c r="Q120" s="327"/>
      <c r="R120" s="328"/>
      <c r="S120" s="268"/>
      <c r="T120" s="554" t="s">
        <v>264</v>
      </c>
      <c r="U120" s="559" t="s">
        <v>265</v>
      </c>
      <c r="V120" s="219">
        <v>4620</v>
      </c>
      <c r="W120" s="220" t="s">
        <v>590</v>
      </c>
    </row>
    <row r="121" spans="1:23" s="225" customFormat="1" ht="12.75" hidden="1" customHeight="1">
      <c r="A121" s="112"/>
      <c r="B121" s="124"/>
      <c r="C121" s="124"/>
      <c r="D121" s="77">
        <v>0.1048</v>
      </c>
      <c r="E121" s="78">
        <v>8.7700000000000014E-2</v>
      </c>
      <c r="F121" s="78">
        <v>7.9700000000000007E-2</v>
      </c>
      <c r="G121" s="78">
        <v>8.2200000000000009E-2</v>
      </c>
      <c r="H121" s="79">
        <v>7.9899999999999999E-2</v>
      </c>
      <c r="I121" s="69">
        <f>I123/H145</f>
        <v>7.9899999999999999E-2</v>
      </c>
      <c r="J121" s="461" t="s">
        <v>82</v>
      </c>
      <c r="K121" s="462"/>
      <c r="L121" s="112"/>
      <c r="M121" s="244"/>
      <c r="O121" s="244"/>
      <c r="P121" s="123"/>
      <c r="Q121" s="315"/>
      <c r="R121" s="318"/>
      <c r="S121" s="268"/>
      <c r="T121" s="554" t="s">
        <v>268</v>
      </c>
      <c r="U121" s="559" t="s">
        <v>269</v>
      </c>
      <c r="V121" s="219">
        <v>3890</v>
      </c>
      <c r="W121" s="220" t="s">
        <v>591</v>
      </c>
    </row>
    <row r="122" spans="1:23" s="225" customFormat="1" ht="12.75" hidden="1" customHeight="1">
      <c r="A122" s="112"/>
      <c r="B122" s="125"/>
      <c r="C122" s="125"/>
      <c r="D122" s="320">
        <v>0</v>
      </c>
      <c r="E122" s="321">
        <v>0</v>
      </c>
      <c r="F122" s="321">
        <v>0</v>
      </c>
      <c r="G122" s="321">
        <v>0</v>
      </c>
      <c r="H122" s="322">
        <v>1</v>
      </c>
      <c r="I122" s="67">
        <f>SUM(D122:H122)</f>
        <v>1</v>
      </c>
      <c r="J122" s="463" t="str">
        <f>IF(I122&lt;&gt;1,"No es = 1!","Suma OK")</f>
        <v>Suma OK</v>
      </c>
      <c r="K122" s="464"/>
      <c r="L122" s="112"/>
      <c r="M122" s="244"/>
      <c r="O122" s="244"/>
      <c r="P122" s="317"/>
      <c r="Q122" s="323"/>
      <c r="R122" s="324"/>
      <c r="S122" s="268"/>
      <c r="T122" s="554" t="s">
        <v>272</v>
      </c>
      <c r="U122" s="559" t="s">
        <v>273</v>
      </c>
      <c r="V122" s="219">
        <v>3160</v>
      </c>
      <c r="W122" s="220" t="s">
        <v>592</v>
      </c>
    </row>
    <row r="123" spans="1:23" s="225" customFormat="1" ht="12.75" hidden="1" customHeight="1" thickBot="1">
      <c r="A123" s="112"/>
      <c r="B123" s="126"/>
      <c r="C123" s="126"/>
      <c r="D123" s="80">
        <f>D103*D121*D122</f>
        <v>0</v>
      </c>
      <c r="E123" s="81">
        <f>E103*E121*E122</f>
        <v>0</v>
      </c>
      <c r="F123" s="81">
        <f>F103*F121*F122</f>
        <v>0</v>
      </c>
      <c r="G123" s="81">
        <f>G103*G121*G122</f>
        <v>0</v>
      </c>
      <c r="H123" s="82">
        <f>H103*H121*H122</f>
        <v>28.763999999999999</v>
      </c>
      <c r="I123" s="68">
        <f>SUM(D123:H123)</f>
        <v>28.763999999999999</v>
      </c>
      <c r="J123" s="465" t="s">
        <v>83</v>
      </c>
      <c r="K123" s="466"/>
      <c r="L123" s="112"/>
      <c r="M123" s="244"/>
      <c r="O123" s="244"/>
      <c r="P123" s="319"/>
      <c r="Q123" s="325"/>
      <c r="R123" s="326"/>
      <c r="S123" s="268"/>
      <c r="T123" s="554" t="s">
        <v>276</v>
      </c>
      <c r="U123" s="559" t="s">
        <v>277</v>
      </c>
      <c r="V123" s="219">
        <v>2960</v>
      </c>
      <c r="W123" s="220" t="s">
        <v>593</v>
      </c>
    </row>
    <row r="124" spans="1:23" s="225" customFormat="1" ht="12.75" hidden="1" customHeight="1" thickBot="1">
      <c r="A124" s="123"/>
      <c r="B124" s="123"/>
      <c r="C124" s="123"/>
      <c r="D124" s="59"/>
      <c r="E124" s="60"/>
      <c r="F124" s="60"/>
      <c r="G124" s="60"/>
      <c r="H124" s="88"/>
      <c r="I124" s="458" t="s">
        <v>101</v>
      </c>
      <c r="J124" s="459"/>
      <c r="K124" s="460"/>
      <c r="L124" s="112"/>
      <c r="M124" s="244"/>
      <c r="O124" s="244"/>
      <c r="P124" s="317"/>
      <c r="Q124" s="327"/>
      <c r="R124" s="328"/>
      <c r="S124" s="268"/>
      <c r="T124" s="554" t="s">
        <v>280</v>
      </c>
      <c r="U124" s="559" t="s">
        <v>281</v>
      </c>
      <c r="V124" s="219">
        <v>2480</v>
      </c>
      <c r="W124" s="220" t="s">
        <v>594</v>
      </c>
    </row>
    <row r="125" spans="1:23" s="225" customFormat="1" ht="12.75" hidden="1" customHeight="1">
      <c r="A125" s="112"/>
      <c r="B125" s="124"/>
      <c r="C125" s="124"/>
      <c r="D125" s="77">
        <v>0.155</v>
      </c>
      <c r="E125" s="78">
        <v>0.128</v>
      </c>
      <c r="F125" s="78">
        <v>0.128</v>
      </c>
      <c r="G125" s="78">
        <v>0.13</v>
      </c>
      <c r="H125" s="79">
        <v>0.12989999999999999</v>
      </c>
      <c r="I125" s="69">
        <f>I127/H145</f>
        <v>0.12989999999999999</v>
      </c>
      <c r="J125" s="461" t="s">
        <v>82</v>
      </c>
      <c r="K125" s="462"/>
      <c r="L125" s="112"/>
      <c r="M125" s="244"/>
      <c r="O125" s="244"/>
      <c r="P125" s="123"/>
      <c r="Q125" s="315"/>
      <c r="R125" s="331"/>
      <c r="S125" s="268"/>
      <c r="T125" s="554" t="s">
        <v>284</v>
      </c>
      <c r="U125" s="559" t="s">
        <v>285</v>
      </c>
      <c r="V125" s="219">
        <v>2010</v>
      </c>
      <c r="W125" s="220" t="s">
        <v>595</v>
      </c>
    </row>
    <row r="126" spans="1:23" s="225" customFormat="1" ht="12.75" hidden="1" customHeight="1">
      <c r="A126" s="112"/>
      <c r="B126" s="125"/>
      <c r="C126" s="125"/>
      <c r="D126" s="320">
        <v>0</v>
      </c>
      <c r="E126" s="321">
        <v>0</v>
      </c>
      <c r="F126" s="321">
        <v>0</v>
      </c>
      <c r="G126" s="321">
        <v>0</v>
      </c>
      <c r="H126" s="322">
        <v>1</v>
      </c>
      <c r="I126" s="67">
        <f>SUM(D126:H126)</f>
        <v>1</v>
      </c>
      <c r="J126" s="463" t="str">
        <f>IF(I126&lt;&gt;1,"No es = 1!","Suma OK")</f>
        <v>Suma OK</v>
      </c>
      <c r="K126" s="464"/>
      <c r="L126" s="112"/>
      <c r="M126" s="244"/>
      <c r="O126" s="244"/>
      <c r="P126" s="317"/>
      <c r="Q126" s="323"/>
      <c r="R126" s="324"/>
      <c r="S126" s="268"/>
      <c r="T126" s="554" t="s">
        <v>288</v>
      </c>
      <c r="U126" s="559" t="s">
        <v>289</v>
      </c>
      <c r="V126" s="219">
        <v>1620</v>
      </c>
      <c r="W126" s="220" t="s">
        <v>760</v>
      </c>
    </row>
    <row r="127" spans="1:23" s="225" customFormat="1" ht="12.75" hidden="1" customHeight="1" thickBot="1">
      <c r="A127" s="112"/>
      <c r="B127" s="126"/>
      <c r="C127" s="126"/>
      <c r="D127" s="80">
        <f>D103*D125*D126</f>
        <v>0</v>
      </c>
      <c r="E127" s="81">
        <f>E103*E125*E126</f>
        <v>0</v>
      </c>
      <c r="F127" s="81">
        <f>F103*F125*F126</f>
        <v>0</v>
      </c>
      <c r="G127" s="81">
        <f>G103*G125*G126</f>
        <v>0</v>
      </c>
      <c r="H127" s="82">
        <f>H103*H125*H126</f>
        <v>46.763999999999996</v>
      </c>
      <c r="I127" s="68">
        <f>SUM(D127:H127)</f>
        <v>46.763999999999996</v>
      </c>
      <c r="J127" s="465" t="s">
        <v>83</v>
      </c>
      <c r="K127" s="466"/>
      <c r="L127" s="112"/>
      <c r="M127" s="244"/>
      <c r="O127" s="244"/>
      <c r="P127" s="319"/>
      <c r="Q127" s="325"/>
      <c r="R127" s="326"/>
      <c r="S127" s="268"/>
      <c r="T127" s="554" t="s">
        <v>292</v>
      </c>
      <c r="U127" s="559" t="s">
        <v>293</v>
      </c>
      <c r="V127" s="219">
        <v>1350</v>
      </c>
      <c r="W127" s="220" t="s">
        <v>761</v>
      </c>
    </row>
    <row r="128" spans="1:23" s="225" customFormat="1" ht="12.75" hidden="1" customHeight="1" thickBot="1">
      <c r="A128" s="123"/>
      <c r="B128" s="123"/>
      <c r="C128" s="123"/>
      <c r="D128" s="59"/>
      <c r="E128" s="60"/>
      <c r="F128" s="60"/>
      <c r="G128" s="60"/>
      <c r="H128" s="88"/>
      <c r="I128" s="458" t="s">
        <v>102</v>
      </c>
      <c r="J128" s="459"/>
      <c r="K128" s="460"/>
      <c r="L128" s="112"/>
      <c r="M128" s="244"/>
      <c r="O128" s="244"/>
      <c r="P128" s="317"/>
      <c r="Q128" s="327"/>
      <c r="R128" s="328"/>
      <c r="S128" s="268"/>
      <c r="T128" s="554" t="s">
        <v>296</v>
      </c>
      <c r="U128" s="559" t="s">
        <v>297</v>
      </c>
      <c r="V128" s="219">
        <v>1110</v>
      </c>
      <c r="W128" s="220" t="s">
        <v>762</v>
      </c>
    </row>
    <row r="129" spans="1:23" s="225" customFormat="1" ht="12.75" hidden="1" customHeight="1">
      <c r="A129" s="112"/>
      <c r="B129" s="124"/>
      <c r="C129" s="124"/>
      <c r="D129" s="77">
        <v>2.4700000000000003E-2</v>
      </c>
      <c r="E129" s="78">
        <v>5.6499999999999995E-2</v>
      </c>
      <c r="F129" s="78">
        <v>9.3799999999999994E-2</v>
      </c>
      <c r="G129" s="78">
        <v>0.1032</v>
      </c>
      <c r="H129" s="79">
        <v>0.12099999999999998</v>
      </c>
      <c r="I129" s="69">
        <f>I131/H145</f>
        <v>0.12099999999999998</v>
      </c>
      <c r="J129" s="461" t="s">
        <v>82</v>
      </c>
      <c r="K129" s="462"/>
      <c r="L129" s="112"/>
      <c r="M129" s="244"/>
      <c r="O129" s="244"/>
      <c r="P129" s="123"/>
      <c r="Q129" s="315"/>
      <c r="R129" s="331"/>
      <c r="S129" s="268"/>
      <c r="T129" s="552" t="s">
        <v>633</v>
      </c>
      <c r="U129" s="562" t="s">
        <v>313</v>
      </c>
      <c r="V129" s="219">
        <v>3400</v>
      </c>
      <c r="W129" s="220" t="s">
        <v>630</v>
      </c>
    </row>
    <row r="130" spans="1:23" s="225" customFormat="1" ht="12.75" hidden="1" customHeight="1">
      <c r="A130" s="112"/>
      <c r="B130" s="125"/>
      <c r="C130" s="125"/>
      <c r="D130" s="320">
        <v>0</v>
      </c>
      <c r="E130" s="321">
        <v>0</v>
      </c>
      <c r="F130" s="321">
        <v>0</v>
      </c>
      <c r="G130" s="321">
        <v>0</v>
      </c>
      <c r="H130" s="322">
        <v>1</v>
      </c>
      <c r="I130" s="67">
        <f>SUM(D130:H130)</f>
        <v>1</v>
      </c>
      <c r="J130" s="463" t="str">
        <f>IF(I130&lt;&gt;1,"No es = 1!","Suma OK")</f>
        <v>Suma OK</v>
      </c>
      <c r="K130" s="464"/>
      <c r="L130" s="112"/>
      <c r="M130" s="244"/>
      <c r="O130" s="244"/>
      <c r="P130" s="317"/>
      <c r="Q130" s="323"/>
      <c r="R130" s="324"/>
      <c r="S130" s="268"/>
      <c r="T130" s="552" t="s">
        <v>634</v>
      </c>
      <c r="U130" s="562" t="s">
        <v>317</v>
      </c>
      <c r="V130" s="219">
        <v>2850</v>
      </c>
      <c r="W130" s="220" t="s">
        <v>631</v>
      </c>
    </row>
    <row r="131" spans="1:23" s="225" customFormat="1" ht="12.75" hidden="1" customHeight="1" thickBot="1">
      <c r="A131" s="112"/>
      <c r="B131" s="126"/>
      <c r="C131" s="126"/>
      <c r="D131" s="80">
        <f>D103*D129*D130</f>
        <v>0</v>
      </c>
      <c r="E131" s="81">
        <f>E103*E129*E130</f>
        <v>0</v>
      </c>
      <c r="F131" s="81">
        <f>F103*F129*F130</f>
        <v>0</v>
      </c>
      <c r="G131" s="81">
        <f>G103*G129*G130</f>
        <v>0</v>
      </c>
      <c r="H131" s="82">
        <f>H103*H129*H130</f>
        <v>43.559999999999995</v>
      </c>
      <c r="I131" s="68">
        <f>SUM(D131:H131)</f>
        <v>43.559999999999995</v>
      </c>
      <c r="J131" s="465" t="s">
        <v>83</v>
      </c>
      <c r="K131" s="466"/>
      <c r="L131" s="112"/>
      <c r="M131" s="244"/>
      <c r="O131" s="244"/>
      <c r="P131" s="319"/>
      <c r="Q131" s="325"/>
      <c r="R131" s="326"/>
      <c r="S131" s="268"/>
      <c r="T131" s="552" t="s">
        <v>635</v>
      </c>
      <c r="U131" s="562" t="s">
        <v>321</v>
      </c>
      <c r="V131" s="219">
        <v>2320</v>
      </c>
      <c r="W131" s="220" t="s">
        <v>632</v>
      </c>
    </row>
    <row r="132" spans="1:23" s="225" customFormat="1" ht="12.75" hidden="1" customHeight="1" thickBot="1">
      <c r="A132" s="123"/>
      <c r="B132" s="123"/>
      <c r="C132" s="123"/>
      <c r="D132" s="59"/>
      <c r="E132" s="60"/>
      <c r="F132" s="60"/>
      <c r="G132" s="60"/>
      <c r="H132" s="88"/>
      <c r="I132" s="458" t="s">
        <v>103</v>
      </c>
      <c r="J132" s="459"/>
      <c r="K132" s="460"/>
      <c r="L132" s="112"/>
      <c r="M132" s="244"/>
      <c r="O132" s="244"/>
      <c r="P132" s="317"/>
      <c r="Q132" s="327"/>
      <c r="R132" s="328"/>
      <c r="S132" s="268"/>
      <c r="T132" s="552" t="s">
        <v>324</v>
      </c>
      <c r="U132" s="562" t="s">
        <v>325</v>
      </c>
      <c r="V132" s="219">
        <v>2970</v>
      </c>
      <c r="W132" s="220" t="s">
        <v>554</v>
      </c>
    </row>
    <row r="133" spans="1:23" s="225" customFormat="1" ht="12.75" hidden="1" customHeight="1">
      <c r="A133" s="112"/>
      <c r="B133" s="124"/>
      <c r="C133" s="124"/>
      <c r="D133" s="77">
        <v>5.33E-2</v>
      </c>
      <c r="E133" s="78">
        <v>4.1900000000000007E-2</v>
      </c>
      <c r="F133" s="78">
        <v>4.2300000000000004E-2</v>
      </c>
      <c r="G133" s="78">
        <v>4.36E-2</v>
      </c>
      <c r="H133" s="79">
        <v>6.93E-2</v>
      </c>
      <c r="I133" s="69">
        <f>I135/H145</f>
        <v>6.93E-2</v>
      </c>
      <c r="J133" s="461" t="s">
        <v>82</v>
      </c>
      <c r="K133" s="462"/>
      <c r="L133" s="112"/>
      <c r="M133" s="244"/>
      <c r="O133" s="244"/>
      <c r="P133" s="123"/>
      <c r="Q133" s="315"/>
      <c r="R133" s="331"/>
      <c r="S133" s="268"/>
      <c r="T133" s="552" t="s">
        <v>328</v>
      </c>
      <c r="U133" s="562" t="s">
        <v>329</v>
      </c>
      <c r="V133" s="219">
        <v>2490</v>
      </c>
      <c r="W133" s="220" t="s">
        <v>555</v>
      </c>
    </row>
    <row r="134" spans="1:23" s="225" customFormat="1" ht="12.75" hidden="1" customHeight="1">
      <c r="A134" s="112"/>
      <c r="B134" s="125"/>
      <c r="C134" s="125"/>
      <c r="D134" s="320">
        <v>0</v>
      </c>
      <c r="E134" s="321">
        <v>0</v>
      </c>
      <c r="F134" s="321">
        <v>0</v>
      </c>
      <c r="G134" s="321">
        <v>0</v>
      </c>
      <c r="H134" s="322">
        <v>1</v>
      </c>
      <c r="I134" s="67">
        <f>SUM(D134:H134)</f>
        <v>1</v>
      </c>
      <c r="J134" s="463" t="str">
        <f>IF(I134&lt;&gt;1,"No es = 1!","Suma OK")</f>
        <v>Suma OK</v>
      </c>
      <c r="K134" s="464"/>
      <c r="L134" s="112"/>
      <c r="M134" s="244"/>
      <c r="O134" s="244"/>
      <c r="P134" s="317"/>
      <c r="Q134" s="323"/>
      <c r="R134" s="324"/>
      <c r="S134" s="268"/>
      <c r="T134" s="552" t="s">
        <v>332</v>
      </c>
      <c r="U134" s="562" t="s">
        <v>333</v>
      </c>
      <c r="V134" s="219">
        <v>2030</v>
      </c>
      <c r="W134" s="220" t="s">
        <v>556</v>
      </c>
    </row>
    <row r="135" spans="1:23" s="225" customFormat="1" ht="12.75" hidden="1" customHeight="1" thickBot="1">
      <c r="A135" s="112"/>
      <c r="B135" s="126"/>
      <c r="C135" s="126"/>
      <c r="D135" s="89">
        <f>D103*D133*D134</f>
        <v>0</v>
      </c>
      <c r="E135" s="90">
        <f>E103*E133*E134</f>
        <v>0</v>
      </c>
      <c r="F135" s="90">
        <f>F103*F133*F134</f>
        <v>0</v>
      </c>
      <c r="G135" s="90">
        <f>G103*G133*G134</f>
        <v>0</v>
      </c>
      <c r="H135" s="91">
        <f>H103*H133*H134</f>
        <v>24.948</v>
      </c>
      <c r="I135" s="68">
        <f>SUM(D135:H135)</f>
        <v>24.948</v>
      </c>
      <c r="J135" s="465" t="s">
        <v>83</v>
      </c>
      <c r="K135" s="466"/>
      <c r="L135" s="112"/>
      <c r="M135" s="244"/>
      <c r="O135" s="244"/>
      <c r="P135" s="319"/>
      <c r="Q135" s="325"/>
      <c r="R135" s="326"/>
      <c r="S135" s="268"/>
      <c r="T135" s="552" t="s">
        <v>336</v>
      </c>
      <c r="U135" s="562" t="s">
        <v>337</v>
      </c>
      <c r="V135" s="219">
        <v>2330</v>
      </c>
      <c r="W135" s="220" t="s">
        <v>557</v>
      </c>
    </row>
    <row r="136" spans="1:23" s="225" customFormat="1" ht="12.75" hidden="1" customHeight="1" thickBot="1">
      <c r="A136" s="123"/>
      <c r="B136" s="123"/>
      <c r="C136" s="123"/>
      <c r="D136" s="59"/>
      <c r="E136" s="60"/>
      <c r="F136" s="60"/>
      <c r="G136" s="60"/>
      <c r="H136" s="88"/>
      <c r="I136" s="458" t="s">
        <v>104</v>
      </c>
      <c r="J136" s="459"/>
      <c r="K136" s="460"/>
      <c r="L136" s="112"/>
      <c r="M136" s="244"/>
      <c r="O136" s="244"/>
      <c r="P136" s="317"/>
      <c r="Q136" s="327"/>
      <c r="R136" s="328"/>
      <c r="S136" s="268"/>
      <c r="T136" s="552" t="s">
        <v>340</v>
      </c>
      <c r="U136" s="562" t="s">
        <v>341</v>
      </c>
      <c r="V136" s="219">
        <v>1960</v>
      </c>
      <c r="W136" s="220" t="s">
        <v>558</v>
      </c>
    </row>
    <row r="137" spans="1:23" s="225" customFormat="1" ht="12.75" hidden="1" customHeight="1">
      <c r="A137" s="112"/>
      <c r="B137" s="124"/>
      <c r="C137" s="124"/>
      <c r="D137" s="85">
        <v>4.8300000000000003E-2</v>
      </c>
      <c r="E137" s="86">
        <v>3.7900000000000003E-2</v>
      </c>
      <c r="F137" s="86">
        <v>3.8300000000000001E-2</v>
      </c>
      <c r="G137" s="86">
        <v>3.6600000000000001E-2</v>
      </c>
      <c r="H137" s="87">
        <v>5.9299999999999999E-2</v>
      </c>
      <c r="I137" s="69">
        <f>I139/H145</f>
        <v>5.9299999999999999E-2</v>
      </c>
      <c r="J137" s="461" t="s">
        <v>82</v>
      </c>
      <c r="K137" s="462"/>
      <c r="L137" s="112"/>
      <c r="M137" s="244"/>
      <c r="O137" s="244"/>
      <c r="P137" s="123"/>
      <c r="Q137" s="315"/>
      <c r="R137" s="331"/>
      <c r="S137" s="268"/>
      <c r="T137" s="552" t="s">
        <v>344</v>
      </c>
      <c r="U137" s="562" t="s">
        <v>345</v>
      </c>
      <c r="V137" s="219">
        <v>1600</v>
      </c>
      <c r="W137" s="220" t="s">
        <v>559</v>
      </c>
    </row>
    <row r="138" spans="1:23" s="225" customFormat="1" ht="12.75" hidden="1" customHeight="1">
      <c r="A138" s="112"/>
      <c r="B138" s="125"/>
      <c r="C138" s="125"/>
      <c r="D138" s="320">
        <v>0</v>
      </c>
      <c r="E138" s="321">
        <v>0</v>
      </c>
      <c r="F138" s="321">
        <v>0</v>
      </c>
      <c r="G138" s="321">
        <v>0</v>
      </c>
      <c r="H138" s="322">
        <v>1</v>
      </c>
      <c r="I138" s="67">
        <f>SUM(D138:H138)</f>
        <v>1</v>
      </c>
      <c r="J138" s="463" t="str">
        <f>IF(I138&lt;&gt;1,"No es = 1!","Suma OK")</f>
        <v>Suma OK</v>
      </c>
      <c r="K138" s="464"/>
      <c r="L138" s="112"/>
      <c r="M138" s="244"/>
      <c r="O138" s="244"/>
      <c r="P138" s="317"/>
      <c r="Q138" s="323"/>
      <c r="R138" s="330"/>
      <c r="S138" s="268"/>
      <c r="T138" s="552" t="s">
        <v>312</v>
      </c>
      <c r="U138" s="562" t="s">
        <v>346</v>
      </c>
      <c r="V138" s="219">
        <v>1720</v>
      </c>
      <c r="W138" s="220" t="s">
        <v>763</v>
      </c>
    </row>
    <row r="139" spans="1:23" s="225" customFormat="1" ht="12.75" hidden="1" customHeight="1" thickBot="1">
      <c r="A139" s="332"/>
      <c r="B139" s="126"/>
      <c r="C139" s="126"/>
      <c r="D139" s="80">
        <f>D103*D137*D138</f>
        <v>0</v>
      </c>
      <c r="E139" s="81">
        <f>E103*E137*E138</f>
        <v>0</v>
      </c>
      <c r="F139" s="81">
        <f>F103*F137*F138</f>
        <v>0</v>
      </c>
      <c r="G139" s="81">
        <f>G103*G137*G138</f>
        <v>0</v>
      </c>
      <c r="H139" s="82">
        <f>H103*H137*H138</f>
        <v>21.347999999999999</v>
      </c>
      <c r="I139" s="68">
        <f>SUM(D139:H139)</f>
        <v>21.347999999999999</v>
      </c>
      <c r="J139" s="465" t="s">
        <v>83</v>
      </c>
      <c r="K139" s="466"/>
      <c r="L139" s="112"/>
      <c r="M139" s="244"/>
      <c r="O139" s="244"/>
      <c r="P139" s="319"/>
      <c r="Q139" s="325"/>
      <c r="R139" s="326"/>
      <c r="S139" s="268"/>
      <c r="T139" s="552" t="s">
        <v>316</v>
      </c>
      <c r="U139" s="562" t="s">
        <v>347</v>
      </c>
      <c r="V139" s="219">
        <v>1450</v>
      </c>
      <c r="W139" s="220" t="s">
        <v>764</v>
      </c>
    </row>
    <row r="140" spans="1:23" s="225" customFormat="1" ht="12.75" hidden="1" customHeight="1">
      <c r="A140" s="127"/>
      <c r="B140" s="127"/>
      <c r="C140" s="127"/>
      <c r="D140" s="92">
        <f>(D109*D110)+(D113*D114)+(D117*D118)+(D121*D122)+(D125*D126)+(D129*D130)+(D133*D134)+(D137*D138)</f>
        <v>0</v>
      </c>
      <c r="E140" s="93">
        <f>(E109*E110)+(E113*E114)+(E117*E118)+(E121*E122)+(E125*E126)+(E129*E130)+(E133*E134)+(E137*E138)</f>
        <v>0</v>
      </c>
      <c r="F140" s="93">
        <f>(F109*F110)+(F113*F114)+(F117*F118)+(F121*F122)+(F125*F126)+(F129*F130)+(F133*F134)+(F137*F138)</f>
        <v>0</v>
      </c>
      <c r="G140" s="93">
        <f>(G109*G110)+(G113*G114)+(G117*G118)+(G121*G122)+(G125*G126)+(G129*G130)+(G133*G134)+(G137*G138)</f>
        <v>0</v>
      </c>
      <c r="H140" s="94">
        <f>(H109*H110)+(H113*H114)+(H117*H118)+(H121*H122)+(H125*H126)+(H129*H130)+(H133*H134)+(H137*H138)</f>
        <v>1</v>
      </c>
      <c r="I140" s="471" t="s">
        <v>38</v>
      </c>
      <c r="J140" s="472"/>
      <c r="K140" s="473"/>
      <c r="L140" s="333"/>
      <c r="M140" s="244"/>
      <c r="O140" s="244"/>
      <c r="P140" s="317"/>
      <c r="Q140" s="327"/>
      <c r="R140" s="328"/>
      <c r="S140" s="268"/>
      <c r="T140" s="552" t="s">
        <v>320</v>
      </c>
      <c r="U140" s="562" t="s">
        <v>348</v>
      </c>
      <c r="V140" s="219">
        <v>1180</v>
      </c>
      <c r="W140" s="220" t="s">
        <v>765</v>
      </c>
    </row>
    <row r="141" spans="1:23" s="225" customFormat="1" ht="12.75" hidden="1" customHeight="1" thickBot="1">
      <c r="A141" s="127"/>
      <c r="B141" s="127"/>
      <c r="C141" s="127"/>
      <c r="D141" s="95">
        <f>D111+D115+D119+D123+D127+D131+D135+D139</f>
        <v>0</v>
      </c>
      <c r="E141" s="96">
        <f>E111+E115+E119+E123+E127+E131+E135+E139</f>
        <v>0</v>
      </c>
      <c r="F141" s="96">
        <f>F111+F115+F119+F123+F127+F131+F135+F139</f>
        <v>0</v>
      </c>
      <c r="G141" s="96">
        <f>G111+G115+G119+G123+G127+G131+G135+G139</f>
        <v>0</v>
      </c>
      <c r="H141" s="97">
        <f>H111+H115+H119+H123+H127+H131+H135+H139</f>
        <v>360</v>
      </c>
      <c r="I141" s="474"/>
      <c r="J141" s="475"/>
      <c r="K141" s="476"/>
      <c r="L141" s="333"/>
      <c r="M141" s="244"/>
      <c r="O141" s="244"/>
      <c r="P141" s="260"/>
      <c r="Q141" s="334"/>
      <c r="R141" s="335"/>
      <c r="S141" s="268"/>
      <c r="T141" s="552" t="s">
        <v>636</v>
      </c>
      <c r="U141" s="562" t="s">
        <v>349</v>
      </c>
      <c r="V141" s="219">
        <v>2770</v>
      </c>
      <c r="W141" s="220" t="s">
        <v>639</v>
      </c>
    </row>
    <row r="142" spans="1:23" s="225" customFormat="1" ht="4.5" hidden="1" customHeight="1" thickBot="1">
      <c r="A142" s="116"/>
      <c r="B142" s="116"/>
      <c r="C142" s="116"/>
      <c r="D142" s="116"/>
      <c r="E142" s="116"/>
      <c r="F142" s="116"/>
      <c r="G142" s="116"/>
      <c r="H142" s="116"/>
      <c r="I142" s="116"/>
      <c r="J142" s="116"/>
      <c r="K142" s="116"/>
      <c r="L142" s="116"/>
      <c r="M142" s="244"/>
      <c r="O142" s="244"/>
      <c r="P142" s="260"/>
      <c r="Q142" s="334"/>
      <c r="R142" s="336"/>
      <c r="S142" s="268"/>
      <c r="T142" s="552" t="s">
        <v>637</v>
      </c>
      <c r="U142" s="562" t="s">
        <v>350</v>
      </c>
      <c r="V142" s="219">
        <v>2320</v>
      </c>
      <c r="W142" s="220" t="s">
        <v>640</v>
      </c>
    </row>
    <row r="143" spans="1:23" s="225" customFormat="1" ht="12.75" hidden="1" customHeight="1">
      <c r="A143" s="128"/>
      <c r="B143" s="128"/>
      <c r="C143" s="128"/>
      <c r="D143" s="128"/>
      <c r="E143" s="128"/>
      <c r="F143" s="116"/>
      <c r="G143" s="129"/>
      <c r="H143" s="70">
        <f>(I109+I113+I117+I121+I125+I129+I133+I137)</f>
        <v>1</v>
      </c>
      <c r="I143" s="477" t="s">
        <v>31</v>
      </c>
      <c r="J143" s="477"/>
      <c r="K143" s="478"/>
      <c r="L143" s="116"/>
      <c r="M143" s="244"/>
      <c r="O143" s="244"/>
      <c r="P143" s="261"/>
      <c r="Q143" s="337"/>
      <c r="R143" s="308"/>
      <c r="S143" s="268"/>
      <c r="T143" s="552" t="s">
        <v>638</v>
      </c>
      <c r="U143" s="562" t="s">
        <v>351</v>
      </c>
      <c r="V143" s="219">
        <v>1900</v>
      </c>
      <c r="W143" s="220" t="s">
        <v>641</v>
      </c>
    </row>
    <row r="144" spans="1:23" s="225" customFormat="1" ht="12.75" hidden="1" customHeight="1">
      <c r="A144" s="128"/>
      <c r="B144" s="128"/>
      <c r="C144" s="128"/>
      <c r="D144" s="128"/>
      <c r="E144" s="128"/>
      <c r="F144" s="116"/>
      <c r="G144" s="116"/>
      <c r="H144" s="71">
        <f>(I110+I114+I118+I122+I126+I130+I134+I138)</f>
        <v>8</v>
      </c>
      <c r="I144" s="467" t="s">
        <v>108</v>
      </c>
      <c r="J144" s="467"/>
      <c r="K144" s="468"/>
      <c r="L144" s="116"/>
      <c r="M144" s="244"/>
      <c r="O144" s="244"/>
      <c r="P144" s="338"/>
      <c r="Q144" s="339"/>
      <c r="R144" s="308"/>
      <c r="S144" s="268"/>
      <c r="T144" s="552" t="s">
        <v>353</v>
      </c>
      <c r="U144" s="562" t="s">
        <v>354</v>
      </c>
      <c r="V144" s="219">
        <v>2420</v>
      </c>
      <c r="W144" s="220" t="s">
        <v>563</v>
      </c>
    </row>
    <row r="145" spans="1:23" s="225" customFormat="1" ht="12.75" hidden="1" customHeight="1">
      <c r="A145" s="128"/>
      <c r="B145" s="128"/>
      <c r="C145" s="128"/>
      <c r="D145" s="128"/>
      <c r="E145" s="128"/>
      <c r="F145" s="116"/>
      <c r="G145" s="116"/>
      <c r="H145" s="71">
        <f>SUM(D141:H141)</f>
        <v>360</v>
      </c>
      <c r="I145" s="467" t="s">
        <v>109</v>
      </c>
      <c r="J145" s="467"/>
      <c r="K145" s="468"/>
      <c r="L145" s="116"/>
      <c r="M145" s="244"/>
      <c r="O145" s="244"/>
      <c r="P145" s="338"/>
      <c r="Q145" s="340"/>
      <c r="R145" s="308"/>
      <c r="S145" s="268"/>
      <c r="T145" s="552" t="s">
        <v>357</v>
      </c>
      <c r="U145" s="562" t="s">
        <v>358</v>
      </c>
      <c r="V145" s="219">
        <v>2040</v>
      </c>
      <c r="W145" s="220" t="s">
        <v>564</v>
      </c>
    </row>
    <row r="146" spans="1:23" s="225" customFormat="1" ht="12.75" hidden="1" customHeight="1" thickBot="1">
      <c r="A146" s="128"/>
      <c r="B146" s="128"/>
      <c r="C146" s="128"/>
      <c r="D146" s="128"/>
      <c r="E146" s="128"/>
      <c r="F146" s="116"/>
      <c r="G146" s="116"/>
      <c r="H146" s="72" t="str">
        <f>IF(H145&lt;=ROUND(D104,0),"Austero",IF(H145&lt;=ROUND(E104,0),"Económico",IF(H145&lt;=ROUND(F104,0),"Medio",IF(H145&lt;=ROUND(G104,0),"Superior","Lujo"))))</f>
        <v>Lujo</v>
      </c>
      <c r="I146" s="469" t="s">
        <v>110</v>
      </c>
      <c r="J146" s="469"/>
      <c r="K146" s="470"/>
      <c r="L146" s="116"/>
      <c r="M146" s="244"/>
      <c r="O146" s="244"/>
      <c r="P146" s="338"/>
      <c r="Q146" s="340"/>
      <c r="R146" s="308"/>
      <c r="S146" s="268"/>
      <c r="T146" s="552" t="s">
        <v>361</v>
      </c>
      <c r="U146" s="562" t="s">
        <v>362</v>
      </c>
      <c r="V146" s="219">
        <v>1660</v>
      </c>
      <c r="W146" s="220" t="s">
        <v>565</v>
      </c>
    </row>
    <row r="147" spans="1:23" s="225" customFormat="1" ht="12.75" hidden="1" customHeight="1" thickBot="1">
      <c r="A147" s="128"/>
      <c r="B147" s="144"/>
      <c r="C147" s="144"/>
      <c r="D147" s="144"/>
      <c r="E147" s="144"/>
      <c r="F147" s="116"/>
      <c r="G147" s="116"/>
      <c r="H147" s="23"/>
      <c r="I147" s="98"/>
      <c r="J147" s="98"/>
      <c r="K147" s="98"/>
      <c r="L147" s="116"/>
      <c r="M147" s="244"/>
      <c r="O147" s="244"/>
      <c r="P147" s="338"/>
      <c r="Q147" s="340"/>
      <c r="R147" s="308"/>
      <c r="S147" s="268"/>
      <c r="T147" s="552" t="s">
        <v>365</v>
      </c>
      <c r="U147" s="562" t="s">
        <v>389</v>
      </c>
      <c r="V147" s="219">
        <v>1760</v>
      </c>
      <c r="W147" s="220" t="s">
        <v>566</v>
      </c>
    </row>
    <row r="148" spans="1:23" s="225" customFormat="1" ht="12.75" hidden="1" customHeight="1" thickBot="1">
      <c r="A148" s="128"/>
      <c r="B148" s="445" t="str">
        <f>B75</f>
        <v>Firma del Perito</v>
      </c>
      <c r="C148" s="445"/>
      <c r="D148" s="445"/>
      <c r="E148" s="445"/>
      <c r="F148" s="116"/>
      <c r="G148" s="116"/>
      <c r="H148" s="23"/>
      <c r="I148" s="98"/>
      <c r="J148" s="98"/>
      <c r="K148" s="98"/>
      <c r="L148" s="116"/>
      <c r="M148" s="244"/>
      <c r="O148" s="244"/>
      <c r="P148" s="338"/>
      <c r="Q148" s="340"/>
      <c r="R148" s="308"/>
      <c r="S148" s="268"/>
      <c r="T148" s="552" t="s">
        <v>368</v>
      </c>
      <c r="U148" s="562" t="s">
        <v>390</v>
      </c>
      <c r="V148" s="219">
        <v>1470</v>
      </c>
      <c r="W148" s="220" t="s">
        <v>567</v>
      </c>
    </row>
    <row r="149" spans="1:23" s="225" customFormat="1" ht="12.75" hidden="1" customHeight="1">
      <c r="A149" s="367" t="s">
        <v>37</v>
      </c>
      <c r="B149" s="368"/>
      <c r="C149" s="446" t="str">
        <f>C1</f>
        <v>NOMBRE DEL PERITO</v>
      </c>
      <c r="D149" s="447"/>
      <c r="E149" s="447"/>
      <c r="F149" s="447"/>
      <c r="G149" s="447"/>
      <c r="H149" s="448"/>
      <c r="I149" s="107" t="s">
        <v>63</v>
      </c>
      <c r="J149" s="449" t="str">
        <f>J1</f>
        <v>FOLIO INTERNO DEL PERITO</v>
      </c>
      <c r="K149" s="450"/>
      <c r="L149" s="451"/>
      <c r="O149" s="244"/>
      <c r="P149" s="244"/>
      <c r="Q149" s="295"/>
      <c r="R149" s="295"/>
      <c r="S149" s="268"/>
      <c r="T149" s="552" t="s">
        <v>371</v>
      </c>
      <c r="U149" s="562" t="s">
        <v>391</v>
      </c>
      <c r="V149" s="219">
        <v>1200</v>
      </c>
      <c r="W149" s="220" t="s">
        <v>568</v>
      </c>
    </row>
    <row r="150" spans="1:23" s="225" customFormat="1" ht="12.75" hidden="1" customHeight="1">
      <c r="A150" s="375" t="s">
        <v>0</v>
      </c>
      <c r="B150" s="376"/>
      <c r="C150" s="422" t="str">
        <f>C2</f>
        <v>DOMICILIO DEL PERITO</v>
      </c>
      <c r="D150" s="423"/>
      <c r="E150" s="423"/>
      <c r="F150" s="423"/>
      <c r="G150" s="423"/>
      <c r="H150" s="424"/>
      <c r="I150" s="108" t="s">
        <v>64</v>
      </c>
      <c r="J150" s="425" t="str">
        <f>J2</f>
        <v>TEL. DEL PERITO</v>
      </c>
      <c r="K150" s="406"/>
      <c r="L150" s="407"/>
      <c r="O150" s="244"/>
      <c r="P150" s="244"/>
      <c r="Q150" s="295"/>
      <c r="R150" s="295"/>
      <c r="S150" s="268"/>
      <c r="T150" s="552" t="s">
        <v>373</v>
      </c>
      <c r="U150" s="562" t="s">
        <v>392</v>
      </c>
      <c r="V150" s="219">
        <v>1100</v>
      </c>
      <c r="W150" s="220" t="s">
        <v>766</v>
      </c>
    </row>
    <row r="151" spans="1:23" s="225" customFormat="1" ht="12.75" hidden="1" customHeight="1" thickBot="1">
      <c r="A151" s="383" t="s">
        <v>1</v>
      </c>
      <c r="B151" s="384"/>
      <c r="C151" s="426" t="str">
        <f>C3</f>
        <v>GUADALAJARA, JALISCO</v>
      </c>
      <c r="D151" s="427"/>
      <c r="E151" s="427"/>
      <c r="F151" s="427"/>
      <c r="G151" s="427"/>
      <c r="H151" s="428"/>
      <c r="I151" s="109" t="s">
        <v>65</v>
      </c>
      <c r="J151" s="429" t="str">
        <f>J3</f>
        <v>CEL. DEL PERITO</v>
      </c>
      <c r="K151" s="408"/>
      <c r="L151" s="409"/>
      <c r="Q151" s="268"/>
      <c r="R151" s="268"/>
      <c r="S151" s="268"/>
      <c r="T151" s="552" t="s">
        <v>376</v>
      </c>
      <c r="U151" s="562" t="s">
        <v>393</v>
      </c>
      <c r="V151" s="219">
        <v>920</v>
      </c>
      <c r="W151" s="220" t="s">
        <v>767</v>
      </c>
    </row>
    <row r="152" spans="1:23" s="225" customFormat="1" ht="4.5" hidden="1" customHeight="1" thickBot="1">
      <c r="A152" s="25"/>
      <c r="B152" s="25"/>
      <c r="C152" s="25"/>
      <c r="D152" s="25"/>
      <c r="E152" s="25"/>
      <c r="F152" s="25"/>
      <c r="G152" s="25"/>
      <c r="H152" s="25"/>
      <c r="I152" s="25"/>
      <c r="J152" s="25"/>
      <c r="K152" s="25"/>
      <c r="L152" s="25"/>
      <c r="Q152" s="268"/>
      <c r="R152" s="268"/>
      <c r="S152" s="268"/>
      <c r="T152" s="552" t="s">
        <v>379</v>
      </c>
      <c r="U152" s="562" t="s">
        <v>394</v>
      </c>
      <c r="V152" s="219">
        <v>760</v>
      </c>
      <c r="W152" s="220" t="s">
        <v>768</v>
      </c>
    </row>
    <row r="153" spans="1:23" s="225" customFormat="1" ht="12.75" hidden="1" customHeight="1" thickBot="1">
      <c r="A153" s="391" t="s">
        <v>67</v>
      </c>
      <c r="B153" s="392"/>
      <c r="C153" s="392"/>
      <c r="D153" s="392"/>
      <c r="E153" s="392"/>
      <c r="F153" s="392"/>
      <c r="G153" s="392"/>
      <c r="H153" s="392"/>
      <c r="I153" s="392"/>
      <c r="J153" s="392"/>
      <c r="K153" s="392"/>
      <c r="L153" s="393"/>
      <c r="Q153" s="268"/>
      <c r="R153" s="268"/>
      <c r="S153" s="268"/>
      <c r="T153" s="552" t="s">
        <v>380</v>
      </c>
      <c r="U153" s="555">
        <v>4010</v>
      </c>
      <c r="V153" s="219">
        <v>1380</v>
      </c>
      <c r="W153" s="220" t="s">
        <v>396</v>
      </c>
    </row>
    <row r="154" spans="1:23" s="225" customFormat="1" ht="12.75" hidden="1" customHeight="1">
      <c r="A154" s="273"/>
      <c r="B154" s="274"/>
      <c r="C154" s="274"/>
      <c r="D154" s="275"/>
      <c r="E154" s="275"/>
      <c r="F154" s="275"/>
      <c r="G154" s="275"/>
      <c r="H154" s="275"/>
      <c r="I154" s="275"/>
      <c r="J154" s="275"/>
      <c r="K154" s="275"/>
      <c r="L154" s="276"/>
      <c r="Q154" s="268"/>
      <c r="R154" s="268"/>
      <c r="S154" s="268"/>
      <c r="T154" s="552" t="s">
        <v>381</v>
      </c>
      <c r="U154" s="555">
        <v>4011</v>
      </c>
      <c r="V154" s="219">
        <v>990</v>
      </c>
      <c r="W154" s="220" t="s">
        <v>397</v>
      </c>
    </row>
    <row r="155" spans="1:23" s="225" customFormat="1" ht="12.75" hidden="1" customHeight="1">
      <c r="A155" s="256"/>
      <c r="B155" s="25"/>
      <c r="C155" s="256" t="s">
        <v>73</v>
      </c>
      <c r="D155" s="341"/>
      <c r="E155" s="341"/>
      <c r="F155" s="341"/>
      <c r="G155" s="341"/>
      <c r="H155" s="341"/>
      <c r="I155" s="341"/>
      <c r="J155" s="270"/>
      <c r="K155" s="270"/>
      <c r="L155" s="271"/>
      <c r="Q155" s="268"/>
      <c r="R155" s="268"/>
      <c r="S155" s="268"/>
      <c r="T155" s="552" t="s">
        <v>382</v>
      </c>
      <c r="U155" s="555">
        <v>4012</v>
      </c>
      <c r="V155" s="219">
        <v>690</v>
      </c>
      <c r="W155" s="220" t="s">
        <v>398</v>
      </c>
    </row>
    <row r="156" spans="1:23" s="225" customFormat="1" ht="12.75" hidden="1" customHeight="1">
      <c r="A156" s="256"/>
      <c r="B156" s="25"/>
      <c r="C156" s="256" t="s">
        <v>74</v>
      </c>
      <c r="D156" s="342"/>
      <c r="E156" s="342"/>
      <c r="F156" s="342"/>
      <c r="G156" s="342"/>
      <c r="H156" s="342"/>
      <c r="I156" s="342"/>
      <c r="J156" s="270"/>
      <c r="K156" s="270"/>
      <c r="L156" s="271"/>
      <c r="Q156" s="268"/>
      <c r="R156" s="268"/>
      <c r="S156" s="268"/>
      <c r="T156" s="552" t="s">
        <v>383</v>
      </c>
      <c r="U156" s="555">
        <v>4020</v>
      </c>
      <c r="V156" s="219">
        <v>1000</v>
      </c>
      <c r="W156" s="220" t="s">
        <v>399</v>
      </c>
    </row>
    <row r="157" spans="1:23" s="225" customFormat="1" ht="12.75" hidden="1" customHeight="1">
      <c r="A157" s="256"/>
      <c r="B157" s="25"/>
      <c r="C157" s="256" t="s">
        <v>70</v>
      </c>
      <c r="D157" s="343"/>
      <c r="E157" s="270" t="s">
        <v>71</v>
      </c>
      <c r="F157" s="342"/>
      <c r="G157" s="342"/>
      <c r="H157" s="342"/>
      <c r="I157" s="342"/>
      <c r="J157" s="270"/>
      <c r="K157" s="270"/>
      <c r="L157" s="271"/>
      <c r="Q157" s="268"/>
      <c r="R157" s="268"/>
      <c r="S157" s="268"/>
      <c r="T157" s="552" t="s">
        <v>384</v>
      </c>
      <c r="U157" s="555">
        <v>4021</v>
      </c>
      <c r="V157" s="219">
        <v>700</v>
      </c>
      <c r="W157" s="220" t="s">
        <v>400</v>
      </c>
    </row>
    <row r="158" spans="1:23" s="225" customFormat="1" ht="12.75" hidden="1" customHeight="1">
      <c r="A158" s="269"/>
      <c r="B158" s="257"/>
      <c r="C158" s="257"/>
      <c r="D158" s="270"/>
      <c r="E158" s="270"/>
      <c r="F158" s="144"/>
      <c r="G158" s="144"/>
      <c r="H158" s="144"/>
      <c r="I158" s="144"/>
      <c r="J158" s="270"/>
      <c r="K158" s="270"/>
      <c r="L158" s="271"/>
      <c r="Q158" s="268"/>
      <c r="R158" s="268"/>
      <c r="S158" s="268"/>
      <c r="T158" s="552" t="s">
        <v>385</v>
      </c>
      <c r="U158" s="555">
        <v>4022</v>
      </c>
      <c r="V158" s="219">
        <v>490</v>
      </c>
      <c r="W158" s="220" t="s">
        <v>401</v>
      </c>
    </row>
    <row r="159" spans="1:23" s="225" customFormat="1" ht="12.75" hidden="1" customHeight="1">
      <c r="A159" s="479" t="s">
        <v>75</v>
      </c>
      <c r="B159" s="480"/>
      <c r="C159" s="480"/>
      <c r="D159" s="480"/>
      <c r="E159" s="480"/>
      <c r="F159" s="341"/>
      <c r="G159" s="341"/>
      <c r="H159" s="25"/>
      <c r="I159" s="270"/>
      <c r="J159" s="270"/>
      <c r="K159" s="270"/>
      <c r="L159" s="271"/>
      <c r="Q159" s="268"/>
      <c r="R159" s="268"/>
      <c r="S159" s="268"/>
      <c r="T159" s="552" t="s">
        <v>386</v>
      </c>
      <c r="U159" s="555">
        <v>4030</v>
      </c>
      <c r="V159" s="219">
        <v>710</v>
      </c>
      <c r="W159" s="220" t="s">
        <v>769</v>
      </c>
    </row>
    <row r="160" spans="1:23" s="225" customFormat="1" ht="12.75" hidden="1" customHeight="1">
      <c r="A160" s="479" t="s">
        <v>72</v>
      </c>
      <c r="B160" s="480"/>
      <c r="C160" s="480"/>
      <c r="D160" s="480"/>
      <c r="E160" s="480"/>
      <c r="F160" s="481"/>
      <c r="G160" s="481"/>
      <c r="H160" s="25"/>
      <c r="I160" s="270"/>
      <c r="J160" s="270"/>
      <c r="K160" s="270"/>
      <c r="L160" s="271"/>
      <c r="Q160" s="268"/>
      <c r="R160" s="268"/>
      <c r="S160" s="268"/>
      <c r="T160" s="552" t="s">
        <v>387</v>
      </c>
      <c r="U160" s="555">
        <v>4031</v>
      </c>
      <c r="V160" s="219">
        <v>510</v>
      </c>
      <c r="W160" s="220" t="s">
        <v>770</v>
      </c>
    </row>
    <row r="161" spans="1:23" s="225" customFormat="1" ht="12.75" hidden="1" customHeight="1">
      <c r="A161" s="344"/>
      <c r="B161" s="270" t="s">
        <v>26</v>
      </c>
      <c r="C161" s="270"/>
      <c r="D161" s="270"/>
      <c r="E161" s="270"/>
      <c r="F161" s="270"/>
      <c r="G161" s="270"/>
      <c r="H161" s="270"/>
      <c r="I161" s="270"/>
      <c r="J161" s="270"/>
      <c r="K161" s="270"/>
      <c r="L161" s="271"/>
      <c r="Q161" s="268"/>
      <c r="R161" s="268"/>
      <c r="S161" s="268"/>
      <c r="T161" s="552" t="s">
        <v>388</v>
      </c>
      <c r="U161" s="555">
        <v>4032</v>
      </c>
      <c r="V161" s="219">
        <v>350</v>
      </c>
      <c r="W161" s="220" t="s">
        <v>771</v>
      </c>
    </row>
    <row r="162" spans="1:23" s="225" customFormat="1" ht="12.75" hidden="1" customHeight="1">
      <c r="A162" s="344"/>
      <c r="B162" s="270" t="s">
        <v>26</v>
      </c>
      <c r="C162" s="270"/>
      <c r="D162" s="270"/>
      <c r="E162" s="270"/>
      <c r="F162" s="270"/>
      <c r="G162" s="270"/>
      <c r="H162" s="270"/>
      <c r="I162" s="270"/>
      <c r="J162" s="270"/>
      <c r="K162" s="270"/>
      <c r="L162" s="271"/>
      <c r="Q162" s="268"/>
      <c r="R162" s="268"/>
      <c r="S162" s="268"/>
      <c r="T162" s="552" t="s">
        <v>449</v>
      </c>
      <c r="U162" s="555">
        <v>5010</v>
      </c>
      <c r="V162" s="219">
        <v>3140</v>
      </c>
      <c r="W162" s="220" t="s">
        <v>458</v>
      </c>
    </row>
    <row r="163" spans="1:23" s="225" customFormat="1" ht="12.75" hidden="1" customHeight="1">
      <c r="A163" s="345"/>
      <c r="B163" s="112"/>
      <c r="C163" s="112"/>
      <c r="D163" s="112" t="s">
        <v>26</v>
      </c>
      <c r="E163" s="112"/>
      <c r="F163" s="112"/>
      <c r="G163" s="112"/>
      <c r="H163" s="112"/>
      <c r="I163" s="112"/>
      <c r="J163" s="112"/>
      <c r="K163" s="112"/>
      <c r="L163" s="346"/>
      <c r="Q163" s="268"/>
      <c r="R163" s="268"/>
      <c r="S163" s="268"/>
      <c r="T163" s="552" t="s">
        <v>450</v>
      </c>
      <c r="U163" s="555">
        <v>5011</v>
      </c>
      <c r="V163" s="219">
        <v>2280</v>
      </c>
      <c r="W163" s="220" t="s">
        <v>460</v>
      </c>
    </row>
    <row r="164" spans="1:23" s="225" customFormat="1" ht="12.75" hidden="1" customHeight="1">
      <c r="A164" s="347"/>
      <c r="B164" s="332"/>
      <c r="C164" s="112"/>
      <c r="D164" s="112"/>
      <c r="E164" s="112"/>
      <c r="F164" s="332"/>
      <c r="G164" s="112"/>
      <c r="H164" s="112"/>
      <c r="I164" s="112"/>
      <c r="J164" s="112"/>
      <c r="K164" s="112"/>
      <c r="L164" s="346"/>
      <c r="Q164" s="268"/>
      <c r="R164" s="268"/>
      <c r="S164" s="268"/>
      <c r="T164" s="552" t="s">
        <v>451</v>
      </c>
      <c r="U164" s="555">
        <v>5012</v>
      </c>
      <c r="V164" s="219">
        <v>1530</v>
      </c>
      <c r="W164" s="220" t="s">
        <v>461</v>
      </c>
    </row>
    <row r="165" spans="1:23" s="225" customFormat="1" ht="12.75" hidden="1" customHeight="1">
      <c r="A165" s="347"/>
      <c r="B165" s="332"/>
      <c r="C165" s="112"/>
      <c r="D165" s="112"/>
      <c r="E165" s="112"/>
      <c r="F165" s="332"/>
      <c r="G165" s="112"/>
      <c r="H165" s="112"/>
      <c r="I165" s="112"/>
      <c r="J165" s="112"/>
      <c r="K165" s="112"/>
      <c r="L165" s="346"/>
      <c r="Q165" s="268"/>
      <c r="R165" s="268"/>
      <c r="S165" s="268"/>
      <c r="T165" s="552" t="s">
        <v>452</v>
      </c>
      <c r="U165" s="555">
        <v>5020</v>
      </c>
      <c r="V165" s="219">
        <v>2410</v>
      </c>
      <c r="W165" s="220" t="s">
        <v>462</v>
      </c>
    </row>
    <row r="166" spans="1:23" s="225" customFormat="1" ht="12.75" hidden="1" customHeight="1">
      <c r="A166" s="347"/>
      <c r="B166" s="112" t="s">
        <v>26</v>
      </c>
      <c r="C166" s="112"/>
      <c r="D166" s="112" t="s">
        <v>26</v>
      </c>
      <c r="E166" s="112"/>
      <c r="F166" s="112"/>
      <c r="G166" s="112"/>
      <c r="H166" s="112"/>
      <c r="I166" s="112"/>
      <c r="J166" s="112"/>
      <c r="K166" s="112"/>
      <c r="L166" s="346"/>
      <c r="Q166" s="268"/>
      <c r="R166" s="268"/>
      <c r="S166" s="268"/>
      <c r="T166" s="552" t="s">
        <v>453</v>
      </c>
      <c r="U166" s="555">
        <v>5021</v>
      </c>
      <c r="V166" s="219">
        <v>1630</v>
      </c>
      <c r="W166" s="220" t="s">
        <v>459</v>
      </c>
    </row>
    <row r="167" spans="1:23" s="225" customFormat="1" ht="12.75" hidden="1" customHeight="1">
      <c r="A167" s="347"/>
      <c r="B167" s="112" t="s">
        <v>26</v>
      </c>
      <c r="C167" s="112"/>
      <c r="D167" s="112"/>
      <c r="E167" s="112"/>
      <c r="F167" s="112"/>
      <c r="G167" s="112"/>
      <c r="H167" s="112"/>
      <c r="I167" s="112"/>
      <c r="J167" s="112"/>
      <c r="K167" s="112"/>
      <c r="L167" s="346"/>
      <c r="Q167" s="268"/>
      <c r="R167" s="268"/>
      <c r="S167" s="268"/>
      <c r="T167" s="552" t="s">
        <v>454</v>
      </c>
      <c r="U167" s="555">
        <v>5022</v>
      </c>
      <c r="V167" s="219">
        <v>1100</v>
      </c>
      <c r="W167" s="220" t="s">
        <v>463</v>
      </c>
    </row>
    <row r="168" spans="1:23" s="225" customFormat="1" ht="12.75" hidden="1" customHeight="1">
      <c r="A168" s="347"/>
      <c r="B168" s="112" t="s">
        <v>26</v>
      </c>
      <c r="C168" s="112"/>
      <c r="D168" s="112"/>
      <c r="E168" s="112"/>
      <c r="F168" s="332"/>
      <c r="G168" s="112"/>
      <c r="H168" s="112"/>
      <c r="I168" s="112"/>
      <c r="J168" s="112"/>
      <c r="K168" s="112"/>
      <c r="L168" s="346"/>
      <c r="Q168" s="268"/>
      <c r="R168" s="268"/>
      <c r="S168" s="268"/>
      <c r="T168" s="552" t="s">
        <v>455</v>
      </c>
      <c r="U168" s="555">
        <v>5030</v>
      </c>
      <c r="V168" s="219">
        <v>1590</v>
      </c>
      <c r="W168" s="220" t="s">
        <v>772</v>
      </c>
    </row>
    <row r="169" spans="1:23" s="225" customFormat="1" ht="12.75" hidden="1" customHeight="1">
      <c r="A169" s="347"/>
      <c r="B169" s="332"/>
      <c r="C169" s="348"/>
      <c r="D169" s="112" t="s">
        <v>26</v>
      </c>
      <c r="E169" s="112"/>
      <c r="F169" s="112"/>
      <c r="G169" s="112"/>
      <c r="H169" s="112"/>
      <c r="I169" s="112"/>
      <c r="J169" s="112"/>
      <c r="K169" s="112"/>
      <c r="L169" s="346"/>
      <c r="Q169" s="268"/>
      <c r="R169" s="268"/>
      <c r="S169" s="268"/>
      <c r="T169" s="552" t="s">
        <v>456</v>
      </c>
      <c r="U169" s="555">
        <v>5031</v>
      </c>
      <c r="V169" s="219">
        <v>1080</v>
      </c>
      <c r="W169" s="220" t="s">
        <v>773</v>
      </c>
    </row>
    <row r="170" spans="1:23" s="225" customFormat="1" ht="12.75" hidden="1" customHeight="1">
      <c r="A170" s="347"/>
      <c r="B170" s="332"/>
      <c r="C170" s="112"/>
      <c r="D170" s="112"/>
      <c r="E170" s="112"/>
      <c r="F170" s="332"/>
      <c r="G170" s="112"/>
      <c r="H170" s="112"/>
      <c r="I170" s="112"/>
      <c r="J170" s="112"/>
      <c r="K170" s="112"/>
      <c r="L170" s="346"/>
      <c r="Q170" s="268"/>
      <c r="R170" s="268"/>
      <c r="S170" s="268"/>
      <c r="T170" s="552" t="s">
        <v>457</v>
      </c>
      <c r="U170" s="555">
        <v>5032</v>
      </c>
      <c r="V170" s="219">
        <v>720</v>
      </c>
      <c r="W170" s="220" t="s">
        <v>774</v>
      </c>
    </row>
    <row r="171" spans="1:23" s="225" customFormat="1" ht="12.75" hidden="1" customHeight="1">
      <c r="A171" s="347"/>
      <c r="B171" s="349"/>
      <c r="C171" s="349"/>
      <c r="D171" s="349"/>
      <c r="E171" s="112"/>
      <c r="F171" s="112"/>
      <c r="G171" s="112"/>
      <c r="H171" s="112"/>
      <c r="I171" s="112"/>
      <c r="J171" s="112"/>
      <c r="K171" s="112"/>
      <c r="L171" s="346"/>
      <c r="Q171" s="268"/>
      <c r="R171" s="268"/>
      <c r="S171" s="268"/>
      <c r="T171" s="554" t="s">
        <v>730</v>
      </c>
      <c r="U171" s="553">
        <v>6010</v>
      </c>
      <c r="V171" s="219">
        <v>1000</v>
      </c>
      <c r="W171" s="220" t="s">
        <v>718</v>
      </c>
    </row>
    <row r="172" spans="1:23" s="225" customFormat="1" ht="12.75" hidden="1" customHeight="1">
      <c r="A172" s="347"/>
      <c r="B172" s="349"/>
      <c r="C172" s="349"/>
      <c r="D172" s="349"/>
      <c r="E172" s="112"/>
      <c r="F172" s="112"/>
      <c r="G172" s="112"/>
      <c r="H172" s="112"/>
      <c r="I172" s="112"/>
      <c r="J172" s="112"/>
      <c r="K172" s="112"/>
      <c r="L172" s="346"/>
      <c r="Q172" s="268"/>
      <c r="R172" s="268"/>
      <c r="S172" s="268"/>
      <c r="T172" s="554" t="s">
        <v>731</v>
      </c>
      <c r="U172" s="553">
        <v>6011</v>
      </c>
      <c r="V172" s="219">
        <v>840</v>
      </c>
      <c r="W172" s="220" t="s">
        <v>719</v>
      </c>
    </row>
    <row r="173" spans="1:23" s="225" customFormat="1" ht="12.75" hidden="1" customHeight="1">
      <c r="A173" s="347"/>
      <c r="B173" s="349"/>
      <c r="C173" s="349"/>
      <c r="D173" s="349"/>
      <c r="E173" s="112"/>
      <c r="F173" s="112"/>
      <c r="G173" s="112"/>
      <c r="H173" s="112"/>
      <c r="I173" s="112"/>
      <c r="J173" s="112"/>
      <c r="K173" s="112"/>
      <c r="L173" s="346"/>
      <c r="Q173" s="268"/>
      <c r="R173" s="268"/>
      <c r="S173" s="268"/>
      <c r="T173" s="554" t="s">
        <v>732</v>
      </c>
      <c r="U173" s="553">
        <v>6012</v>
      </c>
      <c r="V173" s="219">
        <v>680</v>
      </c>
      <c r="W173" s="220" t="s">
        <v>720</v>
      </c>
    </row>
    <row r="174" spans="1:23" s="225" customFormat="1" ht="12.75" hidden="1" customHeight="1">
      <c r="A174" s="347"/>
      <c r="B174" s="349"/>
      <c r="C174" s="349"/>
      <c r="D174" s="349"/>
      <c r="E174" s="112"/>
      <c r="F174" s="112"/>
      <c r="G174" s="112"/>
      <c r="H174" s="112"/>
      <c r="I174" s="112"/>
      <c r="J174" s="112"/>
      <c r="K174" s="112"/>
      <c r="L174" s="346"/>
      <c r="Q174" s="268"/>
      <c r="R174" s="268"/>
      <c r="S174" s="268"/>
      <c r="T174" s="554" t="s">
        <v>727</v>
      </c>
      <c r="U174" s="553">
        <v>6020</v>
      </c>
      <c r="V174" s="219">
        <v>700</v>
      </c>
      <c r="W174" s="220" t="s">
        <v>721</v>
      </c>
    </row>
    <row r="175" spans="1:23" s="225" customFormat="1" ht="12.75" hidden="1" customHeight="1">
      <c r="A175" s="347"/>
      <c r="B175" s="349"/>
      <c r="C175" s="349"/>
      <c r="D175" s="349"/>
      <c r="E175" s="112"/>
      <c r="F175" s="112"/>
      <c r="G175" s="112"/>
      <c r="H175" s="112"/>
      <c r="I175" s="112"/>
      <c r="J175" s="112"/>
      <c r="K175" s="112"/>
      <c r="L175" s="346"/>
      <c r="Q175" s="268"/>
      <c r="R175" s="268"/>
      <c r="S175" s="268"/>
      <c r="T175" s="554" t="s">
        <v>728</v>
      </c>
      <c r="U175" s="553">
        <v>6021</v>
      </c>
      <c r="V175" s="219">
        <v>590</v>
      </c>
      <c r="W175" s="220" t="s">
        <v>722</v>
      </c>
    </row>
    <row r="176" spans="1:23" s="225" customFormat="1" ht="12.75" hidden="1" customHeight="1">
      <c r="A176" s="347"/>
      <c r="B176" s="349"/>
      <c r="C176" s="349"/>
      <c r="D176" s="349"/>
      <c r="E176" s="112"/>
      <c r="F176" s="112"/>
      <c r="G176" s="112"/>
      <c r="H176" s="112"/>
      <c r="I176" s="112"/>
      <c r="J176" s="112"/>
      <c r="K176" s="112"/>
      <c r="L176" s="346"/>
      <c r="Q176" s="268"/>
      <c r="R176" s="268"/>
      <c r="S176" s="268"/>
      <c r="T176" s="554" t="s">
        <v>729</v>
      </c>
      <c r="U176" s="553">
        <v>6022</v>
      </c>
      <c r="V176" s="219">
        <v>480</v>
      </c>
      <c r="W176" s="220" t="s">
        <v>723</v>
      </c>
    </row>
    <row r="177" spans="1:23" s="225" customFormat="1" ht="12.75" hidden="1" customHeight="1">
      <c r="A177" s="347"/>
      <c r="B177" s="349"/>
      <c r="C177" s="349"/>
      <c r="D177" s="349"/>
      <c r="E177" s="112"/>
      <c r="F177" s="112"/>
      <c r="G177" s="112"/>
      <c r="H177" s="112"/>
      <c r="I177" s="112"/>
      <c r="J177" s="112"/>
      <c r="K177" s="112"/>
      <c r="L177" s="346"/>
      <c r="Q177" s="268"/>
      <c r="R177" s="268"/>
      <c r="S177" s="268"/>
      <c r="T177" s="554" t="s">
        <v>724</v>
      </c>
      <c r="U177" s="553">
        <v>6030</v>
      </c>
      <c r="V177" s="219">
        <v>400</v>
      </c>
      <c r="W177" s="220" t="s">
        <v>775</v>
      </c>
    </row>
    <row r="178" spans="1:23" s="225" customFormat="1" ht="12.75" hidden="1" customHeight="1">
      <c r="A178" s="347"/>
      <c r="B178" s="349"/>
      <c r="C178" s="349"/>
      <c r="D178" s="349"/>
      <c r="E178" s="112"/>
      <c r="F178" s="112"/>
      <c r="G178" s="112"/>
      <c r="H178" s="112"/>
      <c r="I178" s="112"/>
      <c r="J178" s="112"/>
      <c r="K178" s="112"/>
      <c r="L178" s="346"/>
      <c r="Q178" s="268"/>
      <c r="R178" s="268"/>
      <c r="S178" s="268"/>
      <c r="T178" s="554" t="s">
        <v>725</v>
      </c>
      <c r="U178" s="553">
        <v>6031</v>
      </c>
      <c r="V178" s="219">
        <v>340</v>
      </c>
      <c r="W178" s="220" t="s">
        <v>776</v>
      </c>
    </row>
    <row r="179" spans="1:23" s="225" customFormat="1" ht="12.75" hidden="1" customHeight="1">
      <c r="A179" s="347"/>
      <c r="B179" s="112"/>
      <c r="C179" s="112"/>
      <c r="D179" s="112"/>
      <c r="E179" s="112"/>
      <c r="F179" s="112"/>
      <c r="G179" s="112"/>
      <c r="H179" s="112"/>
      <c r="I179" s="112"/>
      <c r="J179" s="112"/>
      <c r="K179" s="112"/>
      <c r="L179" s="346"/>
      <c r="Q179" s="268"/>
      <c r="R179" s="268"/>
      <c r="S179" s="268"/>
      <c r="T179" s="554" t="s">
        <v>726</v>
      </c>
      <c r="U179" s="553">
        <v>6032</v>
      </c>
      <c r="V179" s="219">
        <v>280</v>
      </c>
      <c r="W179" s="220" t="s">
        <v>777</v>
      </c>
    </row>
    <row r="180" spans="1:23" s="225" customFormat="1" ht="12.75" hidden="1" customHeight="1">
      <c r="A180" s="347"/>
      <c r="B180" s="112"/>
      <c r="C180" s="112"/>
      <c r="D180" s="112"/>
      <c r="E180" s="112"/>
      <c r="F180" s="112"/>
      <c r="G180" s="112"/>
      <c r="H180" s="112"/>
      <c r="I180" s="112"/>
      <c r="J180" s="112"/>
      <c r="K180" s="112"/>
      <c r="L180" s="346"/>
      <c r="Q180" s="268"/>
      <c r="R180" s="268"/>
      <c r="S180" s="268"/>
      <c r="T180" s="554" t="s">
        <v>787</v>
      </c>
      <c r="U180" s="553">
        <v>7010</v>
      </c>
      <c r="V180" s="219">
        <v>1000</v>
      </c>
      <c r="W180" s="220" t="s">
        <v>778</v>
      </c>
    </row>
    <row r="181" spans="1:23" s="225" customFormat="1" ht="12.75" hidden="1" customHeight="1">
      <c r="A181" s="347"/>
      <c r="B181" s="112"/>
      <c r="C181" s="112"/>
      <c r="D181" s="112"/>
      <c r="E181" s="112"/>
      <c r="F181" s="112"/>
      <c r="G181" s="112"/>
      <c r="H181" s="112"/>
      <c r="I181" s="112"/>
      <c r="J181" s="112"/>
      <c r="K181" s="112"/>
      <c r="L181" s="346"/>
      <c r="Q181" s="268"/>
      <c r="R181" s="268"/>
      <c r="S181" s="268"/>
      <c r="T181" s="554" t="s">
        <v>788</v>
      </c>
      <c r="U181" s="553">
        <v>7011</v>
      </c>
      <c r="V181" s="219">
        <v>840</v>
      </c>
      <c r="W181" s="220" t="s">
        <v>779</v>
      </c>
    </row>
    <row r="182" spans="1:23" s="225" customFormat="1" ht="12.75" hidden="1" customHeight="1">
      <c r="A182" s="347"/>
      <c r="B182" s="112"/>
      <c r="C182" s="112"/>
      <c r="D182" s="112"/>
      <c r="E182" s="112"/>
      <c r="F182" s="112"/>
      <c r="G182" s="112"/>
      <c r="H182" s="112"/>
      <c r="I182" s="112"/>
      <c r="J182" s="112"/>
      <c r="K182" s="112"/>
      <c r="L182" s="346"/>
      <c r="Q182" s="268"/>
      <c r="R182" s="268"/>
      <c r="S182" s="268"/>
      <c r="T182" s="554" t="s">
        <v>789</v>
      </c>
      <c r="U182" s="553">
        <v>7012</v>
      </c>
      <c r="V182" s="219">
        <v>680</v>
      </c>
      <c r="W182" s="220" t="s">
        <v>780</v>
      </c>
    </row>
    <row r="183" spans="1:23" s="225" customFormat="1" ht="12.75" hidden="1" customHeight="1">
      <c r="A183" s="347"/>
      <c r="B183" s="112"/>
      <c r="C183" s="112"/>
      <c r="D183" s="112"/>
      <c r="E183" s="112"/>
      <c r="F183" s="112"/>
      <c r="G183" s="112"/>
      <c r="H183" s="112"/>
      <c r="I183" s="112"/>
      <c r="J183" s="112"/>
      <c r="K183" s="112"/>
      <c r="L183" s="346"/>
      <c r="Q183" s="268"/>
      <c r="R183" s="268"/>
      <c r="S183" s="268"/>
      <c r="T183" s="554" t="s">
        <v>790</v>
      </c>
      <c r="U183" s="553">
        <v>7020</v>
      </c>
      <c r="V183" s="219">
        <v>700</v>
      </c>
      <c r="W183" s="220" t="s">
        <v>781</v>
      </c>
    </row>
    <row r="184" spans="1:23" s="225" customFormat="1" ht="12.75" hidden="1" customHeight="1">
      <c r="A184" s="347"/>
      <c r="B184" s="112"/>
      <c r="C184" s="112"/>
      <c r="D184" s="112"/>
      <c r="E184" s="112"/>
      <c r="F184" s="112"/>
      <c r="G184" s="112"/>
      <c r="H184" s="112"/>
      <c r="I184" s="112"/>
      <c r="J184" s="112"/>
      <c r="K184" s="112"/>
      <c r="L184" s="346"/>
      <c r="Q184" s="268"/>
      <c r="R184" s="268"/>
      <c r="S184" s="268"/>
      <c r="T184" s="554" t="s">
        <v>791</v>
      </c>
      <c r="U184" s="553">
        <v>7021</v>
      </c>
      <c r="V184" s="219">
        <v>590</v>
      </c>
      <c r="W184" s="220" t="s">
        <v>782</v>
      </c>
    </row>
    <row r="185" spans="1:23" s="225" customFormat="1" ht="12.75" hidden="1" customHeight="1">
      <c r="A185" s="347"/>
      <c r="B185" s="112"/>
      <c r="C185" s="112"/>
      <c r="D185" s="112"/>
      <c r="E185" s="112"/>
      <c r="F185" s="112"/>
      <c r="G185" s="112"/>
      <c r="H185" s="112"/>
      <c r="I185" s="112"/>
      <c r="J185" s="112"/>
      <c r="K185" s="112"/>
      <c r="L185" s="346"/>
      <c r="Q185" s="268"/>
      <c r="R185" s="268"/>
      <c r="S185" s="268"/>
      <c r="T185" s="554" t="s">
        <v>792</v>
      </c>
      <c r="U185" s="553">
        <v>7022</v>
      </c>
      <c r="V185" s="219">
        <v>480</v>
      </c>
      <c r="W185" s="220" t="s">
        <v>783</v>
      </c>
    </row>
    <row r="186" spans="1:23" s="225" customFormat="1" ht="12.75" hidden="1" customHeight="1">
      <c r="A186" s="347"/>
      <c r="B186" s="112"/>
      <c r="C186" s="112"/>
      <c r="D186" s="112"/>
      <c r="E186" s="112"/>
      <c r="F186" s="112"/>
      <c r="G186" s="112"/>
      <c r="H186" s="112"/>
      <c r="I186" s="112"/>
      <c r="J186" s="112"/>
      <c r="K186" s="112"/>
      <c r="L186" s="346"/>
      <c r="Q186" s="268"/>
      <c r="R186" s="268"/>
      <c r="S186" s="268"/>
      <c r="T186" s="554" t="s">
        <v>793</v>
      </c>
      <c r="U186" s="553">
        <v>7030</v>
      </c>
      <c r="V186" s="219">
        <v>400</v>
      </c>
      <c r="W186" s="220" t="s">
        <v>784</v>
      </c>
    </row>
    <row r="187" spans="1:23" s="225" customFormat="1" ht="12.75" hidden="1" customHeight="1">
      <c r="A187" s="347"/>
      <c r="B187" s="112"/>
      <c r="C187" s="112"/>
      <c r="D187" s="112"/>
      <c r="E187" s="112"/>
      <c r="F187" s="112"/>
      <c r="G187" s="112"/>
      <c r="H187" s="112"/>
      <c r="I187" s="112"/>
      <c r="J187" s="112"/>
      <c r="K187" s="112"/>
      <c r="L187" s="346"/>
      <c r="Q187" s="268"/>
      <c r="R187" s="268"/>
      <c r="S187" s="268"/>
      <c r="T187" s="554" t="s">
        <v>794</v>
      </c>
      <c r="U187" s="553">
        <v>7031</v>
      </c>
      <c r="V187" s="219">
        <v>340</v>
      </c>
      <c r="W187" s="220" t="s">
        <v>785</v>
      </c>
    </row>
    <row r="188" spans="1:23" s="225" customFormat="1" ht="12.75" hidden="1" customHeight="1">
      <c r="A188" s="347"/>
      <c r="B188" s="112"/>
      <c r="C188" s="112"/>
      <c r="D188" s="112"/>
      <c r="E188" s="112"/>
      <c r="F188" s="112"/>
      <c r="G188" s="112"/>
      <c r="H188" s="112"/>
      <c r="I188" s="112"/>
      <c r="J188" s="112"/>
      <c r="K188" s="112"/>
      <c r="L188" s="346"/>
      <c r="Q188" s="268"/>
      <c r="R188" s="268"/>
      <c r="S188" s="268"/>
      <c r="T188" s="554" t="s">
        <v>795</v>
      </c>
      <c r="U188" s="553">
        <v>7032</v>
      </c>
      <c r="V188" s="219">
        <v>280</v>
      </c>
      <c r="W188" s="220" t="s">
        <v>786</v>
      </c>
    </row>
    <row r="189" spans="1:23" s="225" customFormat="1" ht="12.75" hidden="1" customHeight="1">
      <c r="A189" s="347"/>
      <c r="B189" s="112"/>
      <c r="C189" s="112"/>
      <c r="D189" s="112"/>
      <c r="E189" s="112"/>
      <c r="F189" s="112"/>
      <c r="G189" s="112"/>
      <c r="H189" s="112"/>
      <c r="I189" s="112"/>
      <c r="J189" s="112"/>
      <c r="K189" s="112"/>
      <c r="L189" s="346"/>
      <c r="Q189" s="268"/>
      <c r="R189" s="268"/>
      <c r="S189" s="268"/>
      <c r="T189" s="554" t="s">
        <v>808</v>
      </c>
      <c r="U189" s="553">
        <v>8000</v>
      </c>
      <c r="V189" s="219">
        <v>940</v>
      </c>
      <c r="W189" s="220" t="s">
        <v>805</v>
      </c>
    </row>
    <row r="190" spans="1:23" s="225" customFormat="1" ht="12.75" hidden="1" customHeight="1">
      <c r="A190" s="347"/>
      <c r="B190" s="112"/>
      <c r="C190" s="112"/>
      <c r="D190" s="112"/>
      <c r="E190" s="112"/>
      <c r="F190" s="112"/>
      <c r="G190" s="112"/>
      <c r="H190" s="112"/>
      <c r="I190" s="112"/>
      <c r="J190" s="112"/>
      <c r="K190" s="112"/>
      <c r="L190" s="346"/>
      <c r="Q190" s="268"/>
      <c r="R190" s="268"/>
      <c r="S190" s="268"/>
      <c r="T190" s="554" t="s">
        <v>818</v>
      </c>
      <c r="U190" s="553">
        <v>8001</v>
      </c>
      <c r="V190" s="219">
        <v>790</v>
      </c>
      <c r="W190" s="220" t="s">
        <v>806</v>
      </c>
    </row>
    <row r="191" spans="1:23" s="225" customFormat="1" ht="12.75" hidden="1" customHeight="1">
      <c r="A191" s="347"/>
      <c r="B191" s="112"/>
      <c r="C191" s="112"/>
      <c r="D191" s="112"/>
      <c r="E191" s="112"/>
      <c r="F191" s="112"/>
      <c r="G191" s="112"/>
      <c r="H191" s="112"/>
      <c r="I191" s="112"/>
      <c r="J191" s="112"/>
      <c r="K191" s="112"/>
      <c r="L191" s="346"/>
      <c r="Q191" s="268"/>
      <c r="R191" s="268"/>
      <c r="S191" s="268"/>
      <c r="T191" s="554" t="s">
        <v>819</v>
      </c>
      <c r="U191" s="553">
        <v>8002</v>
      </c>
      <c r="V191" s="219">
        <v>640</v>
      </c>
      <c r="W191" s="220" t="s">
        <v>807</v>
      </c>
    </row>
    <row r="192" spans="1:23" s="225" customFormat="1" ht="12.75" hidden="1" customHeight="1">
      <c r="A192" s="347"/>
      <c r="B192" s="112"/>
      <c r="C192" s="112"/>
      <c r="D192" s="112"/>
      <c r="E192" s="112"/>
      <c r="F192" s="112"/>
      <c r="G192" s="112"/>
      <c r="H192" s="112"/>
      <c r="I192" s="112"/>
      <c r="J192" s="112"/>
      <c r="K192" s="112"/>
      <c r="L192" s="346"/>
      <c r="Q192" s="268"/>
      <c r="R192" s="268"/>
      <c r="S192" s="268"/>
      <c r="T192" s="554" t="s">
        <v>817</v>
      </c>
      <c r="U192" s="553">
        <v>8010</v>
      </c>
      <c r="V192" s="219">
        <v>630</v>
      </c>
      <c r="W192" s="220" t="s">
        <v>796</v>
      </c>
    </row>
    <row r="193" spans="1:23" s="225" customFormat="1" ht="12.75" hidden="1" customHeight="1">
      <c r="A193" s="347"/>
      <c r="B193" s="112"/>
      <c r="C193" s="112"/>
      <c r="D193" s="112"/>
      <c r="E193" s="112"/>
      <c r="F193" s="112"/>
      <c r="G193" s="112"/>
      <c r="H193" s="112"/>
      <c r="I193" s="112"/>
      <c r="J193" s="112"/>
      <c r="K193" s="112"/>
      <c r="L193" s="346"/>
      <c r="Q193" s="268"/>
      <c r="R193" s="268"/>
      <c r="S193" s="268"/>
      <c r="T193" s="554" t="s">
        <v>809</v>
      </c>
      <c r="U193" s="553">
        <v>8011</v>
      </c>
      <c r="V193" s="219">
        <v>530</v>
      </c>
      <c r="W193" s="220" t="s">
        <v>797</v>
      </c>
    </row>
    <row r="194" spans="1:23" s="225" customFormat="1" ht="12.75" hidden="1" customHeight="1">
      <c r="A194" s="350"/>
      <c r="B194" s="351"/>
      <c r="C194" s="351"/>
      <c r="D194" s="351"/>
      <c r="E194" s="351"/>
      <c r="F194" s="351"/>
      <c r="G194" s="351"/>
      <c r="H194" s="351"/>
      <c r="I194" s="351"/>
      <c r="J194" s="351"/>
      <c r="K194" s="351"/>
      <c r="L194" s="352"/>
      <c r="Q194" s="268"/>
      <c r="R194" s="268"/>
      <c r="S194" s="268"/>
      <c r="T194" s="554" t="s">
        <v>810</v>
      </c>
      <c r="U194" s="553">
        <v>8012</v>
      </c>
      <c r="V194" s="219">
        <v>440</v>
      </c>
      <c r="W194" s="220" t="s">
        <v>798</v>
      </c>
    </row>
    <row r="195" spans="1:23" s="225" customFormat="1" ht="12.75" hidden="1" customHeight="1">
      <c r="A195" s="350"/>
      <c r="B195" s="351"/>
      <c r="C195" s="351"/>
      <c r="D195" s="351"/>
      <c r="E195" s="351"/>
      <c r="F195" s="351"/>
      <c r="G195" s="351"/>
      <c r="H195" s="351"/>
      <c r="I195" s="351"/>
      <c r="J195" s="351"/>
      <c r="K195" s="351"/>
      <c r="L195" s="352"/>
      <c r="Q195" s="268"/>
      <c r="R195" s="268"/>
      <c r="S195" s="268"/>
      <c r="T195" s="554" t="s">
        <v>811</v>
      </c>
      <c r="U195" s="553">
        <v>8020</v>
      </c>
      <c r="V195" s="219">
        <v>460</v>
      </c>
      <c r="W195" s="220" t="s">
        <v>799</v>
      </c>
    </row>
    <row r="196" spans="1:23" s="225" customFormat="1" ht="12.75" hidden="1" customHeight="1">
      <c r="A196" s="350"/>
      <c r="B196" s="351"/>
      <c r="C196" s="351"/>
      <c r="D196" s="351"/>
      <c r="E196" s="351"/>
      <c r="F196" s="351"/>
      <c r="G196" s="351"/>
      <c r="H196" s="351"/>
      <c r="I196" s="351"/>
      <c r="J196" s="351"/>
      <c r="K196" s="351"/>
      <c r="L196" s="352"/>
      <c r="Q196" s="268"/>
      <c r="R196" s="268"/>
      <c r="S196" s="268"/>
      <c r="T196" s="554" t="s">
        <v>812</v>
      </c>
      <c r="U196" s="553">
        <v>8021</v>
      </c>
      <c r="V196" s="219">
        <v>380</v>
      </c>
      <c r="W196" s="220" t="s">
        <v>800</v>
      </c>
    </row>
    <row r="197" spans="1:23" s="225" customFormat="1" ht="12.75" hidden="1" customHeight="1" thickBot="1">
      <c r="A197" s="353"/>
      <c r="B197" s="354"/>
      <c r="C197" s="354"/>
      <c r="D197" s="354"/>
      <c r="E197" s="354"/>
      <c r="F197" s="354"/>
      <c r="G197" s="354"/>
      <c r="H197" s="354"/>
      <c r="I197" s="354"/>
      <c r="J197" s="354"/>
      <c r="K197" s="354"/>
      <c r="L197" s="355"/>
      <c r="Q197" s="268"/>
      <c r="R197" s="268"/>
      <c r="S197" s="268"/>
      <c r="T197" s="554" t="s">
        <v>813</v>
      </c>
      <c r="U197" s="553">
        <v>8022</v>
      </c>
      <c r="V197" s="219">
        <v>310</v>
      </c>
      <c r="W197" s="220" t="s">
        <v>801</v>
      </c>
    </row>
    <row r="198" spans="1:23" s="225" customFormat="1" ht="12.75" hidden="1" customHeight="1" thickBot="1">
      <c r="A198" s="354"/>
      <c r="B198" s="354"/>
      <c r="C198" s="354"/>
      <c r="D198" s="354"/>
      <c r="E198" s="354"/>
      <c r="F198" s="354"/>
      <c r="G198" s="354"/>
      <c r="H198" s="354"/>
      <c r="I198" s="354"/>
      <c r="J198" s="354"/>
      <c r="K198" s="354"/>
      <c r="L198" s="354"/>
      <c r="Q198" s="268"/>
      <c r="R198" s="268"/>
      <c r="S198" s="268"/>
      <c r="T198" s="554" t="s">
        <v>814</v>
      </c>
      <c r="U198" s="553">
        <v>8030</v>
      </c>
      <c r="V198" s="219">
        <v>310</v>
      </c>
      <c r="W198" s="220" t="s">
        <v>802</v>
      </c>
    </row>
    <row r="199" spans="1:23" s="225" customFormat="1" ht="12.75" hidden="1" customHeight="1" thickBot="1">
      <c r="A199" s="482" t="s">
        <v>69</v>
      </c>
      <c r="B199" s="483"/>
      <c r="C199" s="483"/>
      <c r="D199" s="483"/>
      <c r="E199" s="483"/>
      <c r="F199" s="483"/>
      <c r="G199" s="483"/>
      <c r="H199" s="483"/>
      <c r="I199" s="483"/>
      <c r="J199" s="483"/>
      <c r="K199" s="483"/>
      <c r="L199" s="484"/>
      <c r="Q199" s="268"/>
      <c r="R199" s="268"/>
      <c r="S199" s="268"/>
      <c r="T199" s="554" t="s">
        <v>815</v>
      </c>
      <c r="U199" s="553">
        <v>8031</v>
      </c>
      <c r="V199" s="219">
        <v>270</v>
      </c>
      <c r="W199" s="220" t="s">
        <v>803</v>
      </c>
    </row>
    <row r="200" spans="1:23" s="225" customFormat="1" ht="12.75" hidden="1" customHeight="1">
      <c r="A200" s="356" t="s">
        <v>27</v>
      </c>
      <c r="B200" s="485" t="s">
        <v>642</v>
      </c>
      <c r="C200" s="485"/>
      <c r="D200" s="485" t="s">
        <v>643</v>
      </c>
      <c r="E200" s="485"/>
      <c r="F200" s="485"/>
      <c r="G200" s="485"/>
      <c r="H200" s="485"/>
      <c r="I200" s="485"/>
      <c r="J200" s="485"/>
      <c r="K200" s="485"/>
      <c r="L200" s="486"/>
      <c r="Q200" s="268"/>
      <c r="R200" s="268"/>
      <c r="S200" s="268"/>
      <c r="T200" s="554" t="s">
        <v>816</v>
      </c>
      <c r="U200" s="553">
        <v>8032</v>
      </c>
      <c r="V200" s="219">
        <v>210</v>
      </c>
      <c r="W200" s="220" t="s">
        <v>804</v>
      </c>
    </row>
    <row r="201" spans="1:23" s="225" customFormat="1" ht="12.75" hidden="1" customHeight="1">
      <c r="A201" s="357">
        <v>1</v>
      </c>
      <c r="B201" s="487" t="s">
        <v>262</v>
      </c>
      <c r="C201" s="487"/>
      <c r="D201" s="488" t="str">
        <f>VLOOKUP(B201,T$9:W$243,4,FALSE)</f>
        <v>Moderno2-Superior-Bueno</v>
      </c>
      <c r="E201" s="488"/>
      <c r="F201" s="488"/>
      <c r="G201" s="488"/>
      <c r="H201" s="488"/>
      <c r="I201" s="488"/>
      <c r="J201" s="488"/>
      <c r="K201" s="488"/>
      <c r="L201" s="489"/>
      <c r="Q201" s="268"/>
      <c r="R201" s="268"/>
      <c r="S201" s="268"/>
      <c r="T201" s="554" t="s">
        <v>829</v>
      </c>
      <c r="U201" s="553">
        <v>2510</v>
      </c>
      <c r="V201" s="219">
        <v>8060</v>
      </c>
      <c r="W201" s="220" t="s">
        <v>820</v>
      </c>
    </row>
    <row r="202" spans="1:23" s="225" customFormat="1" ht="12.75" hidden="1" customHeight="1">
      <c r="A202" s="357">
        <v>2</v>
      </c>
      <c r="B202" s="487" t="s">
        <v>190</v>
      </c>
      <c r="C202" s="487"/>
      <c r="D202" s="488" t="str">
        <f>VLOOKUP(B202,T$9:W$243,4,FALSE)</f>
        <v>Moderno1-Lujo-Bueno</v>
      </c>
      <c r="E202" s="488"/>
      <c r="F202" s="488"/>
      <c r="G202" s="488"/>
      <c r="H202" s="488"/>
      <c r="I202" s="488"/>
      <c r="J202" s="488"/>
      <c r="K202" s="488"/>
      <c r="L202" s="489"/>
      <c r="Q202" s="268"/>
      <c r="R202" s="268"/>
      <c r="S202" s="268"/>
      <c r="T202" s="554" t="s">
        <v>830</v>
      </c>
      <c r="U202" s="553">
        <v>2511</v>
      </c>
      <c r="V202" s="219">
        <v>7850</v>
      </c>
      <c r="W202" s="220" t="s">
        <v>821</v>
      </c>
    </row>
    <row r="203" spans="1:23" s="225" customFormat="1" ht="12.75" hidden="1" customHeight="1">
      <c r="A203" s="357">
        <v>3</v>
      </c>
      <c r="B203" s="487" t="s">
        <v>166</v>
      </c>
      <c r="C203" s="487"/>
      <c r="D203" s="488">
        <f>VLOOKUP(B203,T$9:W$243,4,FALSE)</f>
        <v>0</v>
      </c>
      <c r="E203" s="488"/>
      <c r="F203" s="488"/>
      <c r="G203" s="488"/>
      <c r="H203" s="488"/>
      <c r="I203" s="488"/>
      <c r="J203" s="488"/>
      <c r="K203" s="488"/>
      <c r="L203" s="489"/>
      <c r="Q203" s="268"/>
      <c r="R203" s="268"/>
      <c r="S203" s="268"/>
      <c r="T203" s="554" t="s">
        <v>831</v>
      </c>
      <c r="U203" s="553">
        <v>2512</v>
      </c>
      <c r="V203" s="219">
        <v>7310</v>
      </c>
      <c r="W203" s="220" t="s">
        <v>822</v>
      </c>
    </row>
    <row r="204" spans="1:23" s="225" customFormat="1" ht="12.75" hidden="1" customHeight="1">
      <c r="A204" s="357">
        <v>4</v>
      </c>
      <c r="B204" s="487" t="s">
        <v>166</v>
      </c>
      <c r="C204" s="487"/>
      <c r="D204" s="488">
        <f>VLOOKUP(B204,T$9:W$243,4,FALSE)</f>
        <v>0</v>
      </c>
      <c r="E204" s="488"/>
      <c r="F204" s="488"/>
      <c r="G204" s="488"/>
      <c r="H204" s="488"/>
      <c r="I204" s="488"/>
      <c r="J204" s="488"/>
      <c r="K204" s="488"/>
      <c r="L204" s="489"/>
      <c r="Q204" s="268"/>
      <c r="R204" s="268"/>
      <c r="S204" s="268"/>
      <c r="T204" s="554" t="s">
        <v>832</v>
      </c>
      <c r="U204" s="553">
        <v>2520</v>
      </c>
      <c r="V204" s="219">
        <v>5910</v>
      </c>
      <c r="W204" s="220" t="s">
        <v>823</v>
      </c>
    </row>
    <row r="205" spans="1:23" s="225" customFormat="1" ht="12.75" hidden="1" customHeight="1" thickBot="1">
      <c r="A205" s="358">
        <v>5</v>
      </c>
      <c r="B205" s="487" t="s">
        <v>166</v>
      </c>
      <c r="C205" s="487"/>
      <c r="D205" s="488">
        <f>VLOOKUP(B205,T$9:W$243,4,FALSE)</f>
        <v>0</v>
      </c>
      <c r="E205" s="488"/>
      <c r="F205" s="488"/>
      <c r="G205" s="488"/>
      <c r="H205" s="488"/>
      <c r="I205" s="488"/>
      <c r="J205" s="488"/>
      <c r="K205" s="488"/>
      <c r="L205" s="489"/>
      <c r="Q205" s="268"/>
      <c r="R205" s="268"/>
      <c r="S205" s="268"/>
      <c r="T205" s="554" t="s">
        <v>833</v>
      </c>
      <c r="U205" s="553">
        <v>2521</v>
      </c>
      <c r="V205" s="219">
        <v>5700</v>
      </c>
      <c r="W205" s="220" t="s">
        <v>824</v>
      </c>
    </row>
    <row r="206" spans="1:23" s="225" customFormat="1" ht="4.5" hidden="1" customHeight="1" thickBot="1">
      <c r="A206" s="359"/>
      <c r="B206" s="359"/>
      <c r="C206" s="359"/>
      <c r="D206" s="359"/>
      <c r="E206" s="359"/>
      <c r="F206" s="359"/>
      <c r="G206" s="359"/>
      <c r="H206" s="359"/>
      <c r="I206" s="359"/>
      <c r="J206" s="359"/>
      <c r="K206" s="359"/>
      <c r="L206" s="359"/>
      <c r="Q206" s="268"/>
      <c r="R206" s="268"/>
      <c r="S206" s="268"/>
      <c r="T206" s="554" t="s">
        <v>834</v>
      </c>
      <c r="U206" s="553">
        <v>2522</v>
      </c>
      <c r="V206" s="219">
        <v>5160</v>
      </c>
      <c r="W206" s="220" t="s">
        <v>825</v>
      </c>
    </row>
    <row r="207" spans="1:23" s="225" customFormat="1" ht="12.75" hidden="1" customHeight="1" thickBot="1">
      <c r="A207" s="391" t="s">
        <v>68</v>
      </c>
      <c r="B207" s="392"/>
      <c r="C207" s="392"/>
      <c r="D207" s="392"/>
      <c r="E207" s="392"/>
      <c r="F207" s="392"/>
      <c r="G207" s="392"/>
      <c r="H207" s="392"/>
      <c r="I207" s="392"/>
      <c r="J207" s="392"/>
      <c r="K207" s="392"/>
      <c r="L207" s="393"/>
      <c r="Q207" s="268"/>
      <c r="R207" s="268"/>
      <c r="S207" s="268"/>
      <c r="T207" s="554" t="s">
        <v>835</v>
      </c>
      <c r="U207" s="553">
        <v>2530</v>
      </c>
      <c r="V207" s="219">
        <v>3760</v>
      </c>
      <c r="W207" s="220" t="s">
        <v>826</v>
      </c>
    </row>
    <row r="208" spans="1:23" s="225" customFormat="1" ht="12.75" hidden="1" customHeight="1">
      <c r="A208" s="430"/>
      <c r="B208" s="431"/>
      <c r="C208" s="431"/>
      <c r="D208" s="431"/>
      <c r="E208" s="431"/>
      <c r="F208" s="431"/>
      <c r="G208" s="431"/>
      <c r="H208" s="431"/>
      <c r="I208" s="431"/>
      <c r="J208" s="431"/>
      <c r="K208" s="431"/>
      <c r="L208" s="432"/>
      <c r="Q208" s="268"/>
      <c r="R208" s="268"/>
      <c r="S208" s="268"/>
      <c r="T208" s="554" t="s">
        <v>836</v>
      </c>
      <c r="U208" s="553">
        <v>2531</v>
      </c>
      <c r="V208" s="219">
        <v>3550</v>
      </c>
      <c r="W208" s="220" t="s">
        <v>827</v>
      </c>
    </row>
    <row r="209" spans="1:23" s="225" customFormat="1" ht="12.75" hidden="1" customHeight="1">
      <c r="A209" s="430"/>
      <c r="B209" s="431"/>
      <c r="C209" s="431"/>
      <c r="D209" s="431"/>
      <c r="E209" s="431"/>
      <c r="F209" s="431"/>
      <c r="G209" s="431"/>
      <c r="H209" s="431"/>
      <c r="I209" s="431"/>
      <c r="J209" s="431"/>
      <c r="K209" s="431"/>
      <c r="L209" s="432"/>
      <c r="Q209" s="268"/>
      <c r="R209" s="268"/>
      <c r="S209" s="268"/>
      <c r="T209" s="554" t="s">
        <v>837</v>
      </c>
      <c r="U209" s="553">
        <v>2532</v>
      </c>
      <c r="V209" s="219">
        <v>3010</v>
      </c>
      <c r="W209" s="220" t="s">
        <v>828</v>
      </c>
    </row>
    <row r="210" spans="1:23" s="225" customFormat="1" ht="12.75" hidden="1" customHeight="1">
      <c r="A210" s="430"/>
      <c r="B210" s="431"/>
      <c r="C210" s="431"/>
      <c r="D210" s="431"/>
      <c r="E210" s="431"/>
      <c r="F210" s="431"/>
      <c r="G210" s="431"/>
      <c r="H210" s="431"/>
      <c r="I210" s="431"/>
      <c r="J210" s="431"/>
      <c r="K210" s="431"/>
      <c r="L210" s="432"/>
      <c r="Q210" s="268"/>
      <c r="R210" s="268"/>
      <c r="S210" s="268"/>
      <c r="T210" s="554" t="s">
        <v>847</v>
      </c>
      <c r="U210" s="553">
        <v>2610</v>
      </c>
      <c r="V210" s="219">
        <v>2060</v>
      </c>
      <c r="W210" s="220" t="s">
        <v>838</v>
      </c>
    </row>
    <row r="211" spans="1:23" s="225" customFormat="1" ht="12.75" hidden="1" customHeight="1">
      <c r="A211" s="430"/>
      <c r="B211" s="431"/>
      <c r="C211" s="431"/>
      <c r="D211" s="431"/>
      <c r="E211" s="431"/>
      <c r="F211" s="431"/>
      <c r="G211" s="431"/>
      <c r="H211" s="431"/>
      <c r="I211" s="431"/>
      <c r="J211" s="431"/>
      <c r="K211" s="431"/>
      <c r="L211" s="432"/>
      <c r="Q211" s="268"/>
      <c r="R211" s="268"/>
      <c r="S211" s="268"/>
      <c r="T211" s="554" t="s">
        <v>848</v>
      </c>
      <c r="U211" s="553">
        <v>2611</v>
      </c>
      <c r="V211" s="219">
        <v>1410</v>
      </c>
      <c r="W211" s="220" t="s">
        <v>839</v>
      </c>
    </row>
    <row r="212" spans="1:23" s="225" customFormat="1" ht="12.75" hidden="1" customHeight="1">
      <c r="A212" s="430"/>
      <c r="B212" s="431"/>
      <c r="C212" s="431"/>
      <c r="D212" s="431"/>
      <c r="E212" s="431"/>
      <c r="F212" s="431"/>
      <c r="G212" s="431"/>
      <c r="H212" s="431"/>
      <c r="I212" s="431"/>
      <c r="J212" s="431"/>
      <c r="K212" s="431"/>
      <c r="L212" s="432"/>
      <c r="Q212" s="268"/>
      <c r="R212" s="268"/>
      <c r="S212" s="268"/>
      <c r="T212" s="554" t="s">
        <v>849</v>
      </c>
      <c r="U212" s="553">
        <v>2612</v>
      </c>
      <c r="V212" s="219">
        <v>1000</v>
      </c>
      <c r="W212" s="220" t="s">
        <v>840</v>
      </c>
    </row>
    <row r="213" spans="1:23" s="225" customFormat="1" ht="12.75" hidden="1" customHeight="1" thickBot="1">
      <c r="A213" s="433"/>
      <c r="B213" s="434"/>
      <c r="C213" s="434"/>
      <c r="D213" s="434"/>
      <c r="E213" s="434"/>
      <c r="F213" s="434"/>
      <c r="G213" s="434"/>
      <c r="H213" s="434"/>
      <c r="I213" s="434"/>
      <c r="J213" s="434"/>
      <c r="K213" s="434"/>
      <c r="L213" s="435"/>
      <c r="Q213" s="268"/>
      <c r="R213" s="268"/>
      <c r="S213" s="268"/>
      <c r="T213" s="554" t="s">
        <v>850</v>
      </c>
      <c r="U213" s="553">
        <v>2620</v>
      </c>
      <c r="V213" s="219">
        <v>1890</v>
      </c>
      <c r="W213" s="220" t="s">
        <v>841</v>
      </c>
    </row>
    <row r="214" spans="1:23" s="225" customFormat="1" ht="12.75" hidden="1" customHeight="1">
      <c r="A214" s="270"/>
      <c r="B214" s="270"/>
      <c r="C214" s="270"/>
      <c r="D214" s="270"/>
      <c r="E214" s="270"/>
      <c r="F214" s="270"/>
      <c r="G214" s="270"/>
      <c r="H214" s="270"/>
      <c r="I214" s="270"/>
      <c r="J214" s="270"/>
      <c r="K214" s="270"/>
      <c r="L214" s="270"/>
      <c r="Q214" s="268"/>
      <c r="R214" s="268"/>
      <c r="S214" s="268"/>
      <c r="T214" s="554" t="s">
        <v>851</v>
      </c>
      <c r="U214" s="553">
        <v>2621</v>
      </c>
      <c r="V214" s="219">
        <v>1300</v>
      </c>
      <c r="W214" s="220" t="s">
        <v>842</v>
      </c>
    </row>
    <row r="215" spans="1:23" s="225" customFormat="1" ht="12.75" hidden="1" customHeight="1">
      <c r="A215" s="270"/>
      <c r="B215" s="270"/>
      <c r="C215" s="270"/>
      <c r="D215" s="270"/>
      <c r="E215" s="270"/>
      <c r="F215" s="270"/>
      <c r="G215" s="270"/>
      <c r="H215" s="270"/>
      <c r="I215" s="270"/>
      <c r="J215" s="270"/>
      <c r="K215" s="270"/>
      <c r="L215" s="270"/>
      <c r="Q215" s="268"/>
      <c r="R215" s="268"/>
      <c r="S215" s="268"/>
      <c r="T215" s="554" t="s">
        <v>852</v>
      </c>
      <c r="U215" s="553">
        <v>2622</v>
      </c>
      <c r="V215" s="219">
        <v>920</v>
      </c>
      <c r="W215" s="220" t="s">
        <v>843</v>
      </c>
    </row>
    <row r="216" spans="1:23" s="225" customFormat="1" hidden="1">
      <c r="A216" s="270"/>
      <c r="B216" s="270"/>
      <c r="C216" s="270"/>
      <c r="D216" s="270"/>
      <c r="E216" s="270"/>
      <c r="F216" s="270"/>
      <c r="G216" s="270"/>
      <c r="H216" s="270"/>
      <c r="I216" s="270"/>
      <c r="J216" s="270"/>
      <c r="K216" s="270"/>
      <c r="L216" s="270"/>
      <c r="Q216" s="268"/>
      <c r="R216" s="268"/>
      <c r="S216" s="268"/>
      <c r="T216" s="554" t="s">
        <v>853</v>
      </c>
      <c r="U216" s="553">
        <v>2630</v>
      </c>
      <c r="V216" s="219">
        <v>1730</v>
      </c>
      <c r="W216" s="220" t="s">
        <v>844</v>
      </c>
    </row>
    <row r="217" spans="1:23" s="225" customFormat="1" ht="12.75" hidden="1" customHeight="1">
      <c r="A217" s="270"/>
      <c r="B217" s="270"/>
      <c r="C217" s="270"/>
      <c r="D217" s="270"/>
      <c r="E217" s="270"/>
      <c r="F217" s="270"/>
      <c r="G217" s="270"/>
      <c r="H217" s="270"/>
      <c r="I217" s="270"/>
      <c r="J217" s="270"/>
      <c r="K217" s="270"/>
      <c r="L217" s="270"/>
      <c r="Q217" s="268"/>
      <c r="R217" s="268"/>
      <c r="S217" s="268"/>
      <c r="T217" s="554" t="s">
        <v>854</v>
      </c>
      <c r="U217" s="553">
        <v>2631</v>
      </c>
      <c r="V217" s="219">
        <v>1180</v>
      </c>
      <c r="W217" s="220" t="s">
        <v>845</v>
      </c>
    </row>
    <row r="218" spans="1:23" s="225" customFormat="1" ht="13.5" hidden="1" thickBot="1">
      <c r="A218" s="360"/>
      <c r="B218" s="490"/>
      <c r="C218" s="490"/>
      <c r="D218" s="490"/>
      <c r="E218" s="490"/>
      <c r="F218" s="360"/>
      <c r="G218" s="360"/>
      <c r="H218" s="360"/>
      <c r="I218" s="270"/>
      <c r="J218" s="270"/>
      <c r="K218" s="270"/>
      <c r="L218" s="360"/>
      <c r="Q218" s="268"/>
      <c r="R218" s="268"/>
      <c r="S218" s="268"/>
      <c r="T218" s="554" t="s">
        <v>855</v>
      </c>
      <c r="U218" s="553">
        <v>2632</v>
      </c>
      <c r="V218" s="219">
        <v>840</v>
      </c>
      <c r="W218" s="220" t="s">
        <v>846</v>
      </c>
    </row>
    <row r="219" spans="1:23" s="225" customFormat="1" ht="13.5" hidden="1" thickBot="1">
      <c r="A219" s="360"/>
      <c r="B219" s="445" t="str">
        <f>B75</f>
        <v>Firma del Perito</v>
      </c>
      <c r="C219" s="445"/>
      <c r="D219" s="445"/>
      <c r="E219" s="445"/>
      <c r="F219" s="360"/>
      <c r="G219" s="360"/>
      <c r="H219" s="360"/>
      <c r="I219" s="270"/>
      <c r="J219" s="270"/>
      <c r="K219" s="270"/>
      <c r="L219" s="360"/>
      <c r="Q219" s="268"/>
      <c r="R219" s="268"/>
      <c r="S219" s="268"/>
      <c r="T219" s="563" t="s">
        <v>166</v>
      </c>
      <c r="U219" s="564"/>
      <c r="V219" s="566">
        <v>0</v>
      </c>
      <c r="W219" s="248"/>
    </row>
    <row r="220" spans="1:23" s="225" customFormat="1" hidden="1">
      <c r="A220" s="367" t="s">
        <v>37</v>
      </c>
      <c r="B220" s="368"/>
      <c r="C220" s="446" t="str">
        <f>C1</f>
        <v>NOMBRE DEL PERITO</v>
      </c>
      <c r="D220" s="447"/>
      <c r="E220" s="447"/>
      <c r="F220" s="447"/>
      <c r="G220" s="447"/>
      <c r="H220" s="448"/>
      <c r="I220" s="107" t="s">
        <v>63</v>
      </c>
      <c r="J220" s="449" t="str">
        <f>J1</f>
        <v>FOLIO INTERNO DEL PERITO</v>
      </c>
      <c r="K220" s="450"/>
      <c r="L220" s="451"/>
      <c r="Q220" s="268"/>
      <c r="R220" s="268"/>
      <c r="S220" s="268"/>
      <c r="T220" s="361"/>
      <c r="U220" s="362"/>
      <c r="V220" s="247"/>
      <c r="W220" s="220"/>
    </row>
    <row r="221" spans="1:23" s="225" customFormat="1" hidden="1">
      <c r="A221" s="375" t="s">
        <v>0</v>
      </c>
      <c r="B221" s="376"/>
      <c r="C221" s="422" t="str">
        <f>C2</f>
        <v>DOMICILIO DEL PERITO</v>
      </c>
      <c r="D221" s="423"/>
      <c r="E221" s="423"/>
      <c r="F221" s="423"/>
      <c r="G221" s="423"/>
      <c r="H221" s="424"/>
      <c r="I221" s="108" t="s">
        <v>64</v>
      </c>
      <c r="J221" s="425" t="str">
        <f>J2</f>
        <v>TEL. DEL PERITO</v>
      </c>
      <c r="K221" s="406"/>
      <c r="L221" s="407"/>
      <c r="Q221" s="268"/>
      <c r="R221" s="268"/>
      <c r="S221" s="268"/>
      <c r="T221" s="361"/>
      <c r="U221" s="362"/>
      <c r="V221" s="247"/>
      <c r="W221" s="220"/>
    </row>
    <row r="222" spans="1:23" s="225" customFormat="1" ht="13.5" hidden="1" thickBot="1">
      <c r="A222" s="383" t="s">
        <v>1</v>
      </c>
      <c r="B222" s="384"/>
      <c r="C222" s="426" t="str">
        <f>C3</f>
        <v>GUADALAJARA, JALISCO</v>
      </c>
      <c r="D222" s="427"/>
      <c r="E222" s="427"/>
      <c r="F222" s="427"/>
      <c r="G222" s="427"/>
      <c r="H222" s="428"/>
      <c r="I222" s="109" t="s">
        <v>65</v>
      </c>
      <c r="J222" s="429" t="str">
        <f>J3</f>
        <v>CEL. DEL PERITO</v>
      </c>
      <c r="K222" s="408"/>
      <c r="L222" s="409"/>
      <c r="Q222" s="268"/>
      <c r="R222" s="268"/>
      <c r="S222" s="268"/>
      <c r="T222" s="361"/>
      <c r="U222" s="362"/>
      <c r="V222" s="247"/>
      <c r="W222" s="220"/>
    </row>
    <row r="223" spans="1:23" s="225" customFormat="1" ht="4.5" hidden="1" customHeight="1" thickBot="1">
      <c r="A223" s="25"/>
      <c r="B223" s="25"/>
      <c r="C223" s="25"/>
      <c r="D223" s="25"/>
      <c r="E223" s="25"/>
      <c r="F223" s="25"/>
      <c r="G223" s="25"/>
      <c r="H223" s="25"/>
      <c r="I223" s="25"/>
      <c r="J223" s="25"/>
      <c r="K223" s="25"/>
      <c r="L223" s="25"/>
      <c r="Q223" s="268"/>
      <c r="R223" s="268"/>
      <c r="S223" s="268"/>
      <c r="T223" s="361"/>
      <c r="U223" s="362"/>
      <c r="V223" s="247"/>
      <c r="W223" s="220"/>
    </row>
    <row r="224" spans="1:23" s="225" customFormat="1" ht="13.5" hidden="1" thickBot="1">
      <c r="A224" s="391" t="s">
        <v>49</v>
      </c>
      <c r="B224" s="392"/>
      <c r="C224" s="392"/>
      <c r="D224" s="392"/>
      <c r="E224" s="392"/>
      <c r="F224" s="392"/>
      <c r="G224" s="392"/>
      <c r="H224" s="392"/>
      <c r="I224" s="392"/>
      <c r="J224" s="392"/>
      <c r="K224" s="392"/>
      <c r="L224" s="393"/>
      <c r="Q224" s="268"/>
      <c r="R224" s="268"/>
      <c r="S224" s="268"/>
      <c r="T224" s="361"/>
      <c r="U224" s="362"/>
      <c r="V224" s="247"/>
      <c r="W224" s="220"/>
    </row>
    <row r="225" spans="1:23" s="225" customFormat="1" hidden="1">
      <c r="A225" s="296"/>
      <c r="B225" s="297"/>
      <c r="C225" s="297"/>
      <c r="D225" s="297"/>
      <c r="E225" s="297"/>
      <c r="F225" s="297"/>
      <c r="G225" s="297"/>
      <c r="H225" s="297"/>
      <c r="I225" s="297"/>
      <c r="J225" s="297"/>
      <c r="K225" s="297"/>
      <c r="L225" s="298"/>
      <c r="Q225" s="268"/>
      <c r="R225" s="268"/>
      <c r="S225" s="268"/>
      <c r="T225" s="361"/>
      <c r="U225" s="362"/>
      <c r="V225" s="247"/>
      <c r="W225" s="220"/>
    </row>
    <row r="226" spans="1:23" s="225" customFormat="1" hidden="1">
      <c r="A226" s="217"/>
      <c r="B226" s="279"/>
      <c r="C226" s="279"/>
      <c r="D226" s="279"/>
      <c r="E226" s="279"/>
      <c r="F226" s="279"/>
      <c r="G226" s="279"/>
      <c r="H226" s="279"/>
      <c r="I226" s="279"/>
      <c r="J226" s="279"/>
      <c r="K226" s="279"/>
      <c r="L226" s="281"/>
      <c r="Q226" s="268"/>
      <c r="R226" s="268"/>
      <c r="S226" s="268"/>
      <c r="T226" s="361"/>
      <c r="U226" s="362"/>
      <c r="V226" s="247"/>
      <c r="W226" s="220"/>
    </row>
    <row r="227" spans="1:23" s="225" customFormat="1" hidden="1">
      <c r="A227" s="217"/>
      <c r="B227" s="279"/>
      <c r="C227" s="279"/>
      <c r="D227" s="279"/>
      <c r="E227" s="279"/>
      <c r="F227" s="279"/>
      <c r="G227" s="279"/>
      <c r="H227" s="279"/>
      <c r="I227" s="279"/>
      <c r="J227" s="279"/>
      <c r="K227" s="279"/>
      <c r="L227" s="281"/>
      <c r="Q227" s="268"/>
      <c r="R227" s="268"/>
      <c r="S227" s="268"/>
      <c r="T227" s="361"/>
      <c r="U227" s="362"/>
      <c r="V227" s="247"/>
      <c r="W227" s="220"/>
    </row>
    <row r="228" spans="1:23" s="225" customFormat="1" hidden="1">
      <c r="A228" s="217"/>
      <c r="B228" s="279"/>
      <c r="C228" s="279"/>
      <c r="D228" s="279"/>
      <c r="E228" s="279"/>
      <c r="F228" s="279"/>
      <c r="G228" s="279"/>
      <c r="H228" s="279"/>
      <c r="I228" s="279"/>
      <c r="J228" s="279"/>
      <c r="K228" s="279"/>
      <c r="L228" s="281"/>
      <c r="Q228" s="268"/>
      <c r="R228" s="268"/>
      <c r="S228" s="268"/>
      <c r="T228" s="361"/>
      <c r="U228" s="362"/>
      <c r="V228" s="247"/>
      <c r="W228" s="220"/>
    </row>
    <row r="229" spans="1:23" s="225" customFormat="1" hidden="1">
      <c r="A229" s="217"/>
      <c r="B229" s="279"/>
      <c r="C229" s="279"/>
      <c r="D229" s="279"/>
      <c r="E229" s="279"/>
      <c r="F229" s="279"/>
      <c r="G229" s="279"/>
      <c r="H229" s="279"/>
      <c r="I229" s="279"/>
      <c r="J229" s="279"/>
      <c r="K229" s="279"/>
      <c r="L229" s="281"/>
      <c r="Q229" s="268"/>
      <c r="R229" s="268"/>
      <c r="S229" s="268"/>
      <c r="T229" s="361"/>
      <c r="U229" s="362"/>
      <c r="V229" s="247"/>
      <c r="W229" s="220"/>
    </row>
    <row r="230" spans="1:23" s="225" customFormat="1" hidden="1">
      <c r="A230" s="217"/>
      <c r="B230" s="279"/>
      <c r="C230" s="279"/>
      <c r="D230" s="279"/>
      <c r="E230" s="279"/>
      <c r="F230" s="279"/>
      <c r="G230" s="279"/>
      <c r="H230" s="279"/>
      <c r="I230" s="279"/>
      <c r="J230" s="279"/>
      <c r="K230" s="279"/>
      <c r="L230" s="281"/>
      <c r="Q230" s="268"/>
      <c r="R230" s="268"/>
      <c r="S230" s="268"/>
      <c r="T230" s="361"/>
      <c r="U230" s="362"/>
      <c r="V230" s="247"/>
      <c r="W230" s="220"/>
    </row>
    <row r="231" spans="1:23" s="225" customFormat="1" hidden="1">
      <c r="A231" s="217"/>
      <c r="B231" s="279"/>
      <c r="C231" s="279"/>
      <c r="D231" s="279"/>
      <c r="E231" s="279"/>
      <c r="F231" s="279"/>
      <c r="G231" s="279"/>
      <c r="H231" s="279"/>
      <c r="I231" s="279"/>
      <c r="J231" s="279"/>
      <c r="K231" s="279"/>
      <c r="L231" s="281"/>
      <c r="Q231" s="268"/>
      <c r="R231" s="268"/>
      <c r="S231" s="268"/>
      <c r="T231" s="361"/>
      <c r="U231" s="362"/>
      <c r="V231" s="247"/>
      <c r="W231" s="220"/>
    </row>
    <row r="232" spans="1:23" s="225" customFormat="1" hidden="1">
      <c r="A232" s="217"/>
      <c r="B232" s="279"/>
      <c r="C232" s="279"/>
      <c r="D232" s="279"/>
      <c r="E232" s="279"/>
      <c r="F232" s="279"/>
      <c r="G232" s="279"/>
      <c r="H232" s="279"/>
      <c r="I232" s="279"/>
      <c r="J232" s="279"/>
      <c r="K232" s="279"/>
      <c r="L232" s="281"/>
      <c r="Q232" s="268"/>
      <c r="R232" s="268"/>
      <c r="S232" s="268"/>
      <c r="T232" s="361"/>
      <c r="U232" s="362"/>
      <c r="V232" s="247"/>
      <c r="W232" s="220"/>
    </row>
    <row r="233" spans="1:23" s="245" customFormat="1" hidden="1">
      <c r="A233" s="217"/>
      <c r="B233" s="279"/>
      <c r="C233" s="279"/>
      <c r="D233" s="279"/>
      <c r="E233" s="279"/>
      <c r="F233" s="279"/>
      <c r="G233" s="279"/>
      <c r="H233" s="279"/>
      <c r="I233" s="279"/>
      <c r="J233" s="279"/>
      <c r="K233" s="279"/>
      <c r="L233" s="281"/>
      <c r="Q233" s="299"/>
      <c r="R233" s="299"/>
      <c r="S233" s="299"/>
      <c r="T233" s="361"/>
      <c r="U233" s="362"/>
      <c r="V233" s="247"/>
      <c r="W233" s="220"/>
    </row>
    <row r="234" spans="1:23" s="225" customFormat="1" hidden="1">
      <c r="A234" s="217"/>
      <c r="B234" s="279"/>
      <c r="C234" s="279"/>
      <c r="D234" s="279"/>
      <c r="E234" s="279"/>
      <c r="F234" s="279"/>
      <c r="G234" s="279"/>
      <c r="H234" s="279"/>
      <c r="I234" s="279"/>
      <c r="J234" s="279"/>
      <c r="K234" s="279"/>
      <c r="L234" s="281"/>
      <c r="Q234" s="268"/>
      <c r="R234" s="268"/>
      <c r="S234" s="268"/>
      <c r="T234" s="361"/>
      <c r="U234" s="362"/>
      <c r="V234" s="247"/>
      <c r="W234" s="220"/>
    </row>
    <row r="235" spans="1:23" s="225" customFormat="1" hidden="1">
      <c r="A235" s="217"/>
      <c r="B235" s="279"/>
      <c r="C235" s="279"/>
      <c r="D235" s="279"/>
      <c r="E235" s="279"/>
      <c r="F235" s="279"/>
      <c r="G235" s="279"/>
      <c r="H235" s="279"/>
      <c r="I235" s="279"/>
      <c r="J235" s="279"/>
      <c r="K235" s="279"/>
      <c r="L235" s="281"/>
      <c r="Q235" s="268"/>
      <c r="R235" s="268"/>
      <c r="S235" s="268"/>
      <c r="T235" s="361"/>
      <c r="U235" s="362"/>
      <c r="V235" s="247"/>
      <c r="W235" s="220"/>
    </row>
    <row r="236" spans="1:23" s="225" customFormat="1" ht="12.75" hidden="1" customHeight="1">
      <c r="A236" s="217"/>
      <c r="B236" s="279"/>
      <c r="C236" s="279"/>
      <c r="D236" s="279"/>
      <c r="E236" s="279"/>
      <c r="F236" s="279"/>
      <c r="G236" s="279"/>
      <c r="H236" s="279"/>
      <c r="I236" s="279"/>
      <c r="J236" s="279"/>
      <c r="K236" s="279"/>
      <c r="L236" s="281"/>
      <c r="Q236" s="268"/>
      <c r="R236" s="268"/>
      <c r="S236" s="268"/>
      <c r="T236" s="361"/>
      <c r="U236" s="362"/>
      <c r="V236" s="247"/>
      <c r="W236" s="220"/>
    </row>
    <row r="237" spans="1:23" s="225" customFormat="1" hidden="1">
      <c r="A237" s="217"/>
      <c r="B237" s="279"/>
      <c r="C237" s="279"/>
      <c r="D237" s="279"/>
      <c r="E237" s="279"/>
      <c r="F237" s="279"/>
      <c r="G237" s="279"/>
      <c r="H237" s="279"/>
      <c r="I237" s="279"/>
      <c r="J237" s="279"/>
      <c r="K237" s="279"/>
      <c r="L237" s="281"/>
      <c r="Q237" s="268"/>
      <c r="R237" s="268"/>
      <c r="S237" s="268"/>
      <c r="T237" s="361"/>
      <c r="U237" s="362"/>
      <c r="V237" s="247"/>
      <c r="W237" s="220"/>
    </row>
    <row r="238" spans="1:23" s="225" customFormat="1" hidden="1">
      <c r="A238" s="217"/>
      <c r="B238" s="279"/>
      <c r="C238" s="279"/>
      <c r="D238" s="279"/>
      <c r="E238" s="279"/>
      <c r="F238" s="279"/>
      <c r="G238" s="279"/>
      <c r="H238" s="279"/>
      <c r="I238" s="279"/>
      <c r="J238" s="279"/>
      <c r="K238" s="279"/>
      <c r="L238" s="281"/>
      <c r="Q238" s="268"/>
      <c r="R238" s="268"/>
      <c r="S238" s="268"/>
      <c r="T238" s="361"/>
      <c r="U238" s="362"/>
      <c r="V238" s="247"/>
      <c r="W238" s="220"/>
    </row>
    <row r="239" spans="1:23" s="245" customFormat="1" hidden="1">
      <c r="A239" s="217"/>
      <c r="B239" s="279"/>
      <c r="C239" s="279"/>
      <c r="D239" s="279"/>
      <c r="E239" s="279"/>
      <c r="F239" s="279"/>
      <c r="G239" s="279"/>
      <c r="H239" s="279"/>
      <c r="I239" s="279"/>
      <c r="J239" s="279"/>
      <c r="K239" s="279"/>
      <c r="L239" s="281"/>
      <c r="Q239" s="299"/>
      <c r="R239" s="299"/>
      <c r="S239" s="299"/>
      <c r="T239" s="361"/>
      <c r="U239" s="362"/>
      <c r="V239" s="247"/>
      <c r="W239" s="220"/>
    </row>
    <row r="240" spans="1:23" s="245" customFormat="1" hidden="1">
      <c r="A240" s="217"/>
      <c r="B240" s="279"/>
      <c r="C240" s="279"/>
      <c r="D240" s="279"/>
      <c r="E240" s="279"/>
      <c r="F240" s="279"/>
      <c r="G240" s="279"/>
      <c r="H240" s="279"/>
      <c r="I240" s="279"/>
      <c r="J240" s="279"/>
      <c r="K240" s="279"/>
      <c r="L240" s="281"/>
      <c r="Q240" s="299"/>
      <c r="R240" s="299"/>
      <c r="S240" s="299"/>
      <c r="T240" s="361"/>
      <c r="U240" s="362"/>
      <c r="V240" s="247"/>
      <c r="W240" s="220"/>
    </row>
    <row r="241" spans="1:23" s="245" customFormat="1" hidden="1">
      <c r="A241" s="217"/>
      <c r="B241" s="279"/>
      <c r="C241" s="279"/>
      <c r="D241" s="279"/>
      <c r="E241" s="279"/>
      <c r="F241" s="279"/>
      <c r="G241" s="279"/>
      <c r="H241" s="279"/>
      <c r="I241" s="279"/>
      <c r="J241" s="279"/>
      <c r="K241" s="279"/>
      <c r="L241" s="281"/>
      <c r="Q241" s="299"/>
      <c r="R241" s="299"/>
      <c r="S241" s="299"/>
      <c r="T241" s="361"/>
      <c r="U241" s="362"/>
      <c r="V241" s="247"/>
      <c r="W241" s="220"/>
    </row>
    <row r="242" spans="1:23" s="245" customFormat="1" hidden="1">
      <c r="A242" s="217"/>
      <c r="B242" s="279"/>
      <c r="C242" s="279"/>
      <c r="D242" s="279"/>
      <c r="E242" s="279"/>
      <c r="F242" s="279"/>
      <c r="G242" s="279"/>
      <c r="H242" s="279"/>
      <c r="I242" s="279"/>
      <c r="J242" s="279"/>
      <c r="K242" s="279"/>
      <c r="L242" s="281"/>
      <c r="Q242" s="299"/>
      <c r="R242" s="299"/>
      <c r="S242" s="299"/>
      <c r="T242" s="361"/>
      <c r="U242" s="362"/>
      <c r="V242" s="247"/>
      <c r="W242" s="220"/>
    </row>
    <row r="243" spans="1:23" s="245" customFormat="1" hidden="1">
      <c r="A243" s="217"/>
      <c r="B243" s="279"/>
      <c r="C243" s="279"/>
      <c r="D243" s="279"/>
      <c r="E243" s="279"/>
      <c r="F243" s="279"/>
      <c r="G243" s="279"/>
      <c r="H243" s="279"/>
      <c r="I243" s="279"/>
      <c r="J243" s="279"/>
      <c r="K243" s="279"/>
      <c r="L243" s="281"/>
      <c r="Q243" s="299"/>
      <c r="R243" s="299"/>
      <c r="S243" s="299"/>
      <c r="T243" s="363"/>
      <c r="U243" s="362"/>
      <c r="V243" s="247"/>
      <c r="W243" s="248"/>
    </row>
    <row r="244" spans="1:23" s="245" customFormat="1" hidden="1">
      <c r="A244" s="217"/>
      <c r="B244" s="279"/>
      <c r="C244" s="279"/>
      <c r="D244" s="279"/>
      <c r="E244" s="279"/>
      <c r="F244" s="279"/>
      <c r="G244" s="279"/>
      <c r="H244" s="279"/>
      <c r="I244" s="279"/>
      <c r="J244" s="279"/>
      <c r="K244" s="279"/>
      <c r="L244" s="281"/>
      <c r="Q244" s="299"/>
      <c r="R244" s="299"/>
      <c r="S244" s="299"/>
      <c r="T244" s="363"/>
      <c r="U244" s="362"/>
      <c r="V244" s="247"/>
      <c r="W244" s="248"/>
    </row>
    <row r="245" spans="1:23" s="245" customFormat="1" hidden="1">
      <c r="A245" s="217"/>
      <c r="B245" s="279"/>
      <c r="C245" s="279"/>
      <c r="D245" s="279"/>
      <c r="E245" s="279"/>
      <c r="F245" s="279"/>
      <c r="G245" s="279"/>
      <c r="H245" s="279"/>
      <c r="I245" s="279"/>
      <c r="J245" s="279"/>
      <c r="K245" s="279"/>
      <c r="L245" s="281"/>
      <c r="Q245" s="299"/>
      <c r="R245" s="299"/>
      <c r="S245" s="299"/>
      <c r="T245" s="363"/>
      <c r="U245" s="362"/>
      <c r="V245" s="247"/>
      <c r="W245" s="248"/>
    </row>
    <row r="246" spans="1:23" s="245" customFormat="1" hidden="1">
      <c r="A246" s="217"/>
      <c r="B246" s="279"/>
      <c r="C246" s="279"/>
      <c r="D246" s="279"/>
      <c r="E246" s="279"/>
      <c r="F246" s="279"/>
      <c r="G246" s="279"/>
      <c r="H246" s="279"/>
      <c r="I246" s="279"/>
      <c r="J246" s="279"/>
      <c r="K246" s="279"/>
      <c r="L246" s="281"/>
      <c r="Q246" s="299"/>
      <c r="R246" s="299"/>
      <c r="S246" s="299"/>
      <c r="T246" s="363"/>
      <c r="U246" s="362"/>
      <c r="V246" s="247"/>
      <c r="W246" s="248"/>
    </row>
    <row r="247" spans="1:23" s="245" customFormat="1" hidden="1">
      <c r="A247" s="217"/>
      <c r="B247" s="279"/>
      <c r="C247" s="279"/>
      <c r="D247" s="279"/>
      <c r="E247" s="279"/>
      <c r="F247" s="279"/>
      <c r="G247" s="279"/>
      <c r="H247" s="279"/>
      <c r="I247" s="279"/>
      <c r="J247" s="279"/>
      <c r="K247" s="279"/>
      <c r="L247" s="281"/>
      <c r="Q247" s="299"/>
      <c r="R247" s="299"/>
      <c r="S247" s="299"/>
      <c r="T247" s="363"/>
      <c r="U247" s="362"/>
      <c r="V247" s="247"/>
      <c r="W247" s="248"/>
    </row>
    <row r="248" spans="1:23" s="245" customFormat="1" hidden="1">
      <c r="A248" s="217"/>
      <c r="B248" s="279"/>
      <c r="C248" s="279"/>
      <c r="D248" s="279"/>
      <c r="E248" s="279"/>
      <c r="F248" s="279"/>
      <c r="G248" s="279"/>
      <c r="H248" s="279"/>
      <c r="I248" s="279"/>
      <c r="J248" s="279"/>
      <c r="K248" s="279"/>
      <c r="L248" s="281"/>
      <c r="Q248" s="299"/>
      <c r="R248" s="299"/>
      <c r="S248" s="299"/>
      <c r="T248" s="363"/>
      <c r="U248" s="362"/>
      <c r="V248" s="247"/>
      <c r="W248" s="248"/>
    </row>
    <row r="249" spans="1:23" s="245" customFormat="1" hidden="1">
      <c r="A249" s="217"/>
      <c r="B249" s="279"/>
      <c r="C249" s="279"/>
      <c r="D249" s="279"/>
      <c r="E249" s="279"/>
      <c r="F249" s="279"/>
      <c r="G249" s="279"/>
      <c r="H249" s="279"/>
      <c r="I249" s="279"/>
      <c r="J249" s="279"/>
      <c r="K249" s="279"/>
      <c r="L249" s="281"/>
      <c r="Q249" s="299"/>
      <c r="R249" s="299"/>
      <c r="S249" s="299"/>
      <c r="T249" s="363"/>
      <c r="U249" s="362"/>
      <c r="V249" s="247"/>
      <c r="W249" s="248"/>
    </row>
    <row r="250" spans="1:23" s="245" customFormat="1" hidden="1">
      <c r="A250" s="217"/>
      <c r="B250" s="279"/>
      <c r="C250" s="279"/>
      <c r="D250" s="279"/>
      <c r="E250" s="279"/>
      <c r="F250" s="279"/>
      <c r="G250" s="279"/>
      <c r="H250" s="279"/>
      <c r="I250" s="279"/>
      <c r="J250" s="279"/>
      <c r="K250" s="279"/>
      <c r="L250" s="281"/>
      <c r="Q250" s="299"/>
      <c r="R250" s="299"/>
      <c r="S250" s="299"/>
      <c r="T250" s="363"/>
      <c r="U250" s="362"/>
      <c r="V250" s="247"/>
      <c r="W250" s="248"/>
    </row>
    <row r="251" spans="1:23" s="245" customFormat="1" hidden="1">
      <c r="A251" s="217"/>
      <c r="B251" s="279"/>
      <c r="C251" s="279"/>
      <c r="D251" s="279"/>
      <c r="E251" s="279"/>
      <c r="F251" s="279"/>
      <c r="G251" s="279"/>
      <c r="H251" s="279"/>
      <c r="I251" s="279"/>
      <c r="J251" s="279"/>
      <c r="K251" s="279"/>
      <c r="L251" s="281"/>
      <c r="Q251" s="299"/>
      <c r="R251" s="299"/>
      <c r="S251" s="299"/>
      <c r="T251" s="363"/>
      <c r="U251" s="362"/>
      <c r="V251" s="247"/>
      <c r="W251" s="248"/>
    </row>
    <row r="252" spans="1:23" s="225" customFormat="1" hidden="1">
      <c r="A252" s="217"/>
      <c r="B252" s="279"/>
      <c r="C252" s="279"/>
      <c r="D252" s="279"/>
      <c r="E252" s="279"/>
      <c r="F252" s="279"/>
      <c r="G252" s="279"/>
      <c r="H252" s="279"/>
      <c r="I252" s="279"/>
      <c r="J252" s="279"/>
      <c r="K252" s="279"/>
      <c r="L252" s="281"/>
      <c r="Q252" s="268"/>
      <c r="R252" s="268"/>
      <c r="S252" s="268"/>
      <c r="T252" s="363"/>
      <c r="U252" s="362"/>
      <c r="V252" s="247"/>
      <c r="W252" s="248"/>
    </row>
    <row r="253" spans="1:23" s="225" customFormat="1" hidden="1">
      <c r="A253" s="217"/>
      <c r="B253" s="279"/>
      <c r="C253" s="279"/>
      <c r="D253" s="279"/>
      <c r="E253" s="279"/>
      <c r="F253" s="279"/>
      <c r="G253" s="279"/>
      <c r="H253" s="279"/>
      <c r="I253" s="279"/>
      <c r="J253" s="279"/>
      <c r="K253" s="279"/>
      <c r="L253" s="281"/>
      <c r="Q253" s="268"/>
      <c r="R253" s="268"/>
      <c r="S253" s="268"/>
      <c r="T253" s="363"/>
      <c r="U253" s="362"/>
      <c r="V253" s="247"/>
      <c r="W253" s="248"/>
    </row>
    <row r="254" spans="1:23" s="225" customFormat="1" hidden="1">
      <c r="A254" s="217"/>
      <c r="B254" s="279"/>
      <c r="C254" s="279"/>
      <c r="D254" s="279"/>
      <c r="E254" s="279"/>
      <c r="F254" s="279"/>
      <c r="G254" s="279"/>
      <c r="H254" s="279"/>
      <c r="I254" s="279"/>
      <c r="J254" s="279"/>
      <c r="K254" s="279"/>
      <c r="L254" s="281"/>
      <c r="Q254" s="268"/>
      <c r="R254" s="268"/>
      <c r="S254" s="268"/>
      <c r="T254" s="363"/>
      <c r="U254" s="362"/>
      <c r="V254" s="247"/>
      <c r="W254" s="248"/>
    </row>
    <row r="255" spans="1:23" s="225" customFormat="1" hidden="1">
      <c r="A255" s="217"/>
      <c r="B255" s="279"/>
      <c r="C255" s="279"/>
      <c r="D255" s="279"/>
      <c r="E255" s="279"/>
      <c r="F255" s="279"/>
      <c r="G255" s="279"/>
      <c r="H255" s="279"/>
      <c r="I255" s="279"/>
      <c r="J255" s="279"/>
      <c r="K255" s="279"/>
      <c r="L255" s="281"/>
      <c r="Q255" s="268"/>
      <c r="R255" s="268"/>
      <c r="S255" s="268"/>
      <c r="T255" s="363"/>
      <c r="U255" s="362"/>
      <c r="V255" s="247"/>
      <c r="W255" s="248"/>
    </row>
    <row r="256" spans="1:23" s="225" customFormat="1" hidden="1">
      <c r="A256" s="217"/>
      <c r="B256" s="279"/>
      <c r="C256" s="279"/>
      <c r="D256" s="279"/>
      <c r="E256" s="279"/>
      <c r="F256" s="279"/>
      <c r="G256" s="279"/>
      <c r="H256" s="279"/>
      <c r="I256" s="279"/>
      <c r="J256" s="279"/>
      <c r="K256" s="279"/>
      <c r="L256" s="281"/>
      <c r="Q256" s="268"/>
      <c r="R256" s="268"/>
      <c r="S256" s="268"/>
      <c r="T256" s="363"/>
      <c r="U256" s="362"/>
      <c r="V256" s="247"/>
      <c r="W256" s="248"/>
    </row>
    <row r="257" spans="1:23" s="225" customFormat="1" hidden="1">
      <c r="A257" s="217"/>
      <c r="B257" s="279"/>
      <c r="C257" s="279"/>
      <c r="D257" s="279"/>
      <c r="E257" s="279"/>
      <c r="F257" s="279"/>
      <c r="G257" s="279"/>
      <c r="H257" s="279"/>
      <c r="I257" s="279"/>
      <c r="J257" s="279"/>
      <c r="K257" s="279"/>
      <c r="L257" s="281"/>
      <c r="Q257" s="268"/>
      <c r="R257" s="268"/>
      <c r="S257" s="268"/>
      <c r="T257" s="295"/>
      <c r="U257" s="295"/>
      <c r="V257" s="244"/>
      <c r="W257" s="244"/>
    </row>
    <row r="258" spans="1:23" s="225" customFormat="1" hidden="1">
      <c r="A258" s="217"/>
      <c r="B258" s="279"/>
      <c r="C258" s="279"/>
      <c r="D258" s="279"/>
      <c r="E258" s="279"/>
      <c r="F258" s="279"/>
      <c r="G258" s="279"/>
      <c r="H258" s="279"/>
      <c r="I258" s="279"/>
      <c r="J258" s="279"/>
      <c r="K258" s="279"/>
      <c r="L258" s="281"/>
      <c r="Q258" s="268"/>
      <c r="R258" s="268"/>
      <c r="S258" s="268"/>
      <c r="T258" s="268"/>
      <c r="U258" s="268"/>
    </row>
    <row r="259" spans="1:23" s="225" customFormat="1" hidden="1">
      <c r="A259" s="217"/>
      <c r="B259" s="279"/>
      <c r="C259" s="279"/>
      <c r="D259" s="279"/>
      <c r="E259" s="279"/>
      <c r="F259" s="279"/>
      <c r="G259" s="279"/>
      <c r="H259" s="279"/>
      <c r="I259" s="279"/>
      <c r="J259" s="279"/>
      <c r="K259" s="279"/>
      <c r="L259" s="281"/>
      <c r="Q259" s="268"/>
      <c r="R259" s="268"/>
      <c r="S259" s="268"/>
      <c r="T259" s="268"/>
      <c r="U259" s="268"/>
    </row>
    <row r="260" spans="1:23" s="225" customFormat="1" hidden="1">
      <c r="A260" s="217"/>
      <c r="B260" s="279"/>
      <c r="C260" s="279"/>
      <c r="D260" s="279"/>
      <c r="E260" s="279"/>
      <c r="F260" s="279"/>
      <c r="G260" s="279"/>
      <c r="H260" s="279"/>
      <c r="I260" s="279"/>
      <c r="J260" s="279"/>
      <c r="K260" s="279"/>
      <c r="L260" s="281"/>
      <c r="Q260" s="268"/>
      <c r="R260" s="268"/>
      <c r="S260" s="268"/>
      <c r="T260" s="268"/>
      <c r="U260" s="268"/>
    </row>
    <row r="261" spans="1:23" s="225" customFormat="1" hidden="1">
      <c r="A261" s="217"/>
      <c r="B261" s="279"/>
      <c r="C261" s="279"/>
      <c r="D261" s="279"/>
      <c r="E261" s="279"/>
      <c r="F261" s="279"/>
      <c r="G261" s="279"/>
      <c r="H261" s="279"/>
      <c r="I261" s="279"/>
      <c r="J261" s="279"/>
      <c r="K261" s="279"/>
      <c r="L261" s="281"/>
      <c r="Q261" s="268"/>
      <c r="R261" s="268"/>
      <c r="S261" s="268"/>
      <c r="T261" s="268"/>
      <c r="U261" s="268"/>
    </row>
    <row r="262" spans="1:23" s="225" customFormat="1" hidden="1">
      <c r="A262" s="217"/>
      <c r="B262" s="279"/>
      <c r="C262" s="279"/>
      <c r="D262" s="279"/>
      <c r="E262" s="279"/>
      <c r="F262" s="279"/>
      <c r="G262" s="279"/>
      <c r="H262" s="279"/>
      <c r="I262" s="279"/>
      <c r="J262" s="279"/>
      <c r="K262" s="279"/>
      <c r="L262" s="281"/>
      <c r="Q262" s="268"/>
      <c r="R262" s="268"/>
      <c r="S262" s="268"/>
      <c r="T262" s="268"/>
      <c r="U262" s="268"/>
    </row>
    <row r="263" spans="1:23" s="225" customFormat="1" hidden="1">
      <c r="A263" s="217"/>
      <c r="B263" s="279"/>
      <c r="C263" s="279"/>
      <c r="D263" s="279"/>
      <c r="E263" s="279"/>
      <c r="F263" s="279"/>
      <c r="G263" s="279"/>
      <c r="H263" s="279"/>
      <c r="I263" s="279"/>
      <c r="J263" s="279"/>
      <c r="K263" s="279"/>
      <c r="L263" s="281"/>
      <c r="Q263" s="268"/>
      <c r="R263" s="268"/>
      <c r="S263" s="268"/>
      <c r="T263" s="268"/>
      <c r="U263" s="268"/>
    </row>
    <row r="264" spans="1:23" s="225" customFormat="1" hidden="1">
      <c r="A264" s="217"/>
      <c r="B264" s="279"/>
      <c r="C264" s="279"/>
      <c r="D264" s="279"/>
      <c r="E264" s="279"/>
      <c r="F264" s="279"/>
      <c r="G264" s="279"/>
      <c r="H264" s="279"/>
      <c r="I264" s="279"/>
      <c r="J264" s="279"/>
      <c r="K264" s="279"/>
      <c r="L264" s="281"/>
      <c r="Q264" s="268"/>
      <c r="R264" s="268"/>
      <c r="S264" s="268"/>
      <c r="T264" s="268"/>
      <c r="U264" s="268"/>
    </row>
    <row r="265" spans="1:23" s="225" customFormat="1" hidden="1">
      <c r="A265" s="217"/>
      <c r="B265" s="279"/>
      <c r="C265" s="279"/>
      <c r="D265" s="279"/>
      <c r="E265" s="279"/>
      <c r="F265" s="279"/>
      <c r="G265" s="279"/>
      <c r="H265" s="279"/>
      <c r="I265" s="279"/>
      <c r="J265" s="279"/>
      <c r="K265" s="279"/>
      <c r="L265" s="281"/>
      <c r="Q265" s="268"/>
      <c r="R265" s="268"/>
      <c r="S265" s="268"/>
      <c r="T265" s="268"/>
      <c r="U265" s="268"/>
    </row>
    <row r="266" spans="1:23" s="225" customFormat="1" hidden="1">
      <c r="A266" s="217"/>
      <c r="B266" s="279"/>
      <c r="C266" s="279"/>
      <c r="D266" s="279"/>
      <c r="E266" s="279"/>
      <c r="F266" s="279"/>
      <c r="G266" s="279"/>
      <c r="H266" s="279"/>
      <c r="I266" s="279"/>
      <c r="J266" s="279"/>
      <c r="K266" s="279"/>
      <c r="L266" s="281"/>
      <c r="Q266" s="268"/>
      <c r="R266" s="268"/>
      <c r="S266" s="268"/>
      <c r="T266" s="268"/>
      <c r="U266" s="268"/>
    </row>
    <row r="267" spans="1:23" s="225" customFormat="1" hidden="1">
      <c r="A267" s="217"/>
      <c r="B267" s="279"/>
      <c r="C267" s="279"/>
      <c r="D267" s="279"/>
      <c r="E267" s="279"/>
      <c r="F267" s="279"/>
      <c r="G267" s="279"/>
      <c r="H267" s="279"/>
      <c r="I267" s="279"/>
      <c r="J267" s="279"/>
      <c r="K267" s="279"/>
      <c r="L267" s="281"/>
      <c r="Q267" s="268"/>
      <c r="R267" s="268"/>
      <c r="S267" s="268"/>
      <c r="T267" s="268"/>
      <c r="U267" s="268"/>
    </row>
    <row r="268" spans="1:23" s="225" customFormat="1" hidden="1">
      <c r="A268" s="217"/>
      <c r="B268" s="279"/>
      <c r="C268" s="279"/>
      <c r="D268" s="279"/>
      <c r="E268" s="279"/>
      <c r="F268" s="279"/>
      <c r="G268" s="279"/>
      <c r="H268" s="279"/>
      <c r="I268" s="279"/>
      <c r="J268" s="279"/>
      <c r="K268" s="279"/>
      <c r="L268" s="281"/>
      <c r="Q268" s="268"/>
      <c r="R268" s="268"/>
      <c r="S268" s="268"/>
      <c r="T268" s="268"/>
      <c r="U268" s="268"/>
    </row>
    <row r="269" spans="1:23" s="225" customFormat="1" hidden="1">
      <c r="A269" s="217"/>
      <c r="B269" s="279"/>
      <c r="C269" s="279"/>
      <c r="D269" s="279"/>
      <c r="E269" s="279"/>
      <c r="F269" s="279"/>
      <c r="G269" s="279"/>
      <c r="H269" s="279"/>
      <c r="I269" s="279"/>
      <c r="J269" s="279"/>
      <c r="K269" s="279"/>
      <c r="L269" s="281"/>
      <c r="Q269" s="268"/>
      <c r="R269" s="268"/>
      <c r="S269" s="268"/>
      <c r="T269" s="268"/>
      <c r="U269" s="268"/>
    </row>
    <row r="270" spans="1:23" s="225" customFormat="1" hidden="1">
      <c r="A270" s="217"/>
      <c r="B270" s="279"/>
      <c r="C270" s="279"/>
      <c r="D270" s="279"/>
      <c r="E270" s="279"/>
      <c r="F270" s="279"/>
      <c r="G270" s="279"/>
      <c r="H270" s="279"/>
      <c r="I270" s="279"/>
      <c r="J270" s="279"/>
      <c r="K270" s="279"/>
      <c r="L270" s="281"/>
      <c r="Q270" s="268"/>
      <c r="R270" s="268"/>
      <c r="S270" s="268"/>
      <c r="T270" s="268"/>
      <c r="U270" s="268"/>
    </row>
    <row r="271" spans="1:23" s="225" customFormat="1" hidden="1">
      <c r="A271" s="217"/>
      <c r="B271" s="279"/>
      <c r="C271" s="279"/>
      <c r="D271" s="279"/>
      <c r="E271" s="279"/>
      <c r="F271" s="279"/>
      <c r="G271" s="279"/>
      <c r="H271" s="279"/>
      <c r="I271" s="279"/>
      <c r="J271" s="279"/>
      <c r="K271" s="279"/>
      <c r="L271" s="281"/>
      <c r="Q271" s="268"/>
      <c r="R271" s="268"/>
      <c r="S271" s="268"/>
      <c r="T271" s="268"/>
      <c r="U271" s="268"/>
    </row>
    <row r="272" spans="1:23" s="225" customFormat="1" hidden="1">
      <c r="A272" s="217"/>
      <c r="B272" s="279"/>
      <c r="C272" s="279"/>
      <c r="D272" s="279"/>
      <c r="E272" s="279"/>
      <c r="F272" s="279"/>
      <c r="G272" s="279"/>
      <c r="H272" s="279"/>
      <c r="I272" s="279"/>
      <c r="J272" s="279"/>
      <c r="K272" s="279"/>
      <c r="L272" s="281"/>
      <c r="Q272" s="268"/>
      <c r="R272" s="268"/>
      <c r="S272" s="268"/>
      <c r="T272" s="268"/>
      <c r="U272" s="268"/>
    </row>
    <row r="273" spans="1:21" s="225" customFormat="1" hidden="1">
      <c r="A273" s="217"/>
      <c r="B273" s="279"/>
      <c r="C273" s="279"/>
      <c r="D273" s="279"/>
      <c r="E273" s="279"/>
      <c r="F273" s="279"/>
      <c r="G273" s="279"/>
      <c r="H273" s="279"/>
      <c r="I273" s="279"/>
      <c r="J273" s="279"/>
      <c r="K273" s="279"/>
      <c r="L273" s="281"/>
      <c r="Q273" s="268"/>
      <c r="R273" s="268"/>
      <c r="S273" s="268"/>
      <c r="T273" s="268"/>
      <c r="U273" s="268"/>
    </row>
    <row r="274" spans="1:21" s="225" customFormat="1" hidden="1">
      <c r="A274" s="217"/>
      <c r="B274" s="279"/>
      <c r="C274" s="279"/>
      <c r="D274" s="279"/>
      <c r="E274" s="279"/>
      <c r="F274" s="279"/>
      <c r="G274" s="279"/>
      <c r="H274" s="279"/>
      <c r="I274" s="279"/>
      <c r="J274" s="279"/>
      <c r="K274" s="279"/>
      <c r="L274" s="281"/>
      <c r="Q274" s="268"/>
      <c r="R274" s="268"/>
      <c r="S274" s="268"/>
      <c r="T274" s="268"/>
      <c r="U274" s="268"/>
    </row>
    <row r="275" spans="1:21" s="225" customFormat="1" hidden="1">
      <c r="A275" s="217"/>
      <c r="B275" s="279"/>
      <c r="C275" s="279"/>
      <c r="D275" s="279"/>
      <c r="E275" s="279"/>
      <c r="F275" s="279"/>
      <c r="G275" s="279"/>
      <c r="H275" s="279"/>
      <c r="I275" s="279"/>
      <c r="J275" s="279"/>
      <c r="K275" s="279"/>
      <c r="L275" s="281"/>
      <c r="Q275" s="268"/>
      <c r="R275" s="268"/>
      <c r="S275" s="268"/>
      <c r="T275" s="268"/>
      <c r="U275" s="268"/>
    </row>
    <row r="276" spans="1:21" s="225" customFormat="1" hidden="1">
      <c r="A276" s="217"/>
      <c r="B276" s="279"/>
      <c r="C276" s="279"/>
      <c r="D276" s="279"/>
      <c r="E276" s="279"/>
      <c r="F276" s="279"/>
      <c r="G276" s="279"/>
      <c r="H276" s="279"/>
      <c r="I276" s="279"/>
      <c r="J276" s="279"/>
      <c r="K276" s="279"/>
      <c r="L276" s="281"/>
      <c r="Q276" s="268"/>
      <c r="R276" s="268"/>
      <c r="S276" s="268"/>
      <c r="T276" s="268"/>
      <c r="U276" s="268"/>
    </row>
    <row r="277" spans="1:21" s="225" customFormat="1" hidden="1">
      <c r="A277" s="217"/>
      <c r="B277" s="279"/>
      <c r="C277" s="279"/>
      <c r="D277" s="279"/>
      <c r="E277" s="279"/>
      <c r="F277" s="279"/>
      <c r="G277" s="279"/>
      <c r="H277" s="279"/>
      <c r="I277" s="279"/>
      <c r="J277" s="279"/>
      <c r="K277" s="279"/>
      <c r="L277" s="281"/>
      <c r="Q277" s="268"/>
      <c r="R277" s="268"/>
      <c r="S277" s="268"/>
      <c r="T277" s="268"/>
      <c r="U277" s="268"/>
    </row>
    <row r="278" spans="1:21" s="225" customFormat="1" hidden="1">
      <c r="A278" s="217"/>
      <c r="B278" s="279"/>
      <c r="C278" s="279"/>
      <c r="D278" s="279"/>
      <c r="E278" s="279"/>
      <c r="F278" s="279"/>
      <c r="G278" s="279"/>
      <c r="H278" s="279"/>
      <c r="I278" s="279"/>
      <c r="J278" s="279"/>
      <c r="K278" s="279"/>
      <c r="L278" s="281"/>
      <c r="Q278" s="268"/>
      <c r="R278" s="268"/>
      <c r="S278" s="268"/>
      <c r="T278" s="268"/>
      <c r="U278" s="268"/>
    </row>
    <row r="279" spans="1:21" s="225" customFormat="1" hidden="1">
      <c r="A279" s="217"/>
      <c r="B279" s="279"/>
      <c r="C279" s="279"/>
      <c r="D279" s="279"/>
      <c r="E279" s="279"/>
      <c r="F279" s="279"/>
      <c r="G279" s="279"/>
      <c r="H279" s="279"/>
      <c r="I279" s="279"/>
      <c r="J279" s="279"/>
      <c r="K279" s="279"/>
      <c r="L279" s="281"/>
      <c r="Q279" s="268"/>
      <c r="R279" s="268"/>
      <c r="S279" s="268"/>
      <c r="T279" s="268"/>
      <c r="U279" s="268"/>
    </row>
    <row r="280" spans="1:21" s="225" customFormat="1" hidden="1">
      <c r="A280" s="217"/>
      <c r="B280" s="279"/>
      <c r="C280" s="279"/>
      <c r="D280" s="279"/>
      <c r="E280" s="279"/>
      <c r="F280" s="279"/>
      <c r="G280" s="279"/>
      <c r="H280" s="279"/>
      <c r="I280" s="279"/>
      <c r="J280" s="279"/>
      <c r="K280" s="279"/>
      <c r="L280" s="281"/>
      <c r="Q280" s="268"/>
      <c r="R280" s="268"/>
      <c r="S280" s="268"/>
      <c r="T280" s="268"/>
      <c r="U280" s="268"/>
    </row>
    <row r="281" spans="1:21" s="225" customFormat="1" hidden="1">
      <c r="A281" s="217"/>
      <c r="B281" s="279"/>
      <c r="C281" s="279"/>
      <c r="D281" s="279"/>
      <c r="E281" s="279"/>
      <c r="F281" s="279"/>
      <c r="G281" s="279"/>
      <c r="H281" s="279"/>
      <c r="I281" s="279"/>
      <c r="J281" s="279"/>
      <c r="K281" s="279"/>
      <c r="L281" s="281"/>
      <c r="Q281" s="268"/>
      <c r="R281" s="268"/>
      <c r="S281" s="268"/>
      <c r="T281" s="268"/>
      <c r="U281" s="268"/>
    </row>
    <row r="282" spans="1:21" s="225" customFormat="1" hidden="1">
      <c r="A282" s="217"/>
      <c r="B282" s="279"/>
      <c r="C282" s="279"/>
      <c r="D282" s="279"/>
      <c r="E282" s="279"/>
      <c r="F282" s="279"/>
      <c r="G282" s="279"/>
      <c r="H282" s="279"/>
      <c r="I282" s="279"/>
      <c r="J282" s="279"/>
      <c r="K282" s="279"/>
      <c r="L282" s="281"/>
      <c r="Q282" s="268"/>
      <c r="R282" s="268"/>
      <c r="S282" s="268"/>
      <c r="T282" s="268"/>
      <c r="U282" s="268"/>
    </row>
    <row r="283" spans="1:21" s="225" customFormat="1" hidden="1">
      <c r="A283" s="217"/>
      <c r="B283" s="279"/>
      <c r="C283" s="279"/>
      <c r="D283" s="279"/>
      <c r="E283" s="279"/>
      <c r="F283" s="279"/>
      <c r="G283" s="279"/>
      <c r="H283" s="279"/>
      <c r="I283" s="279"/>
      <c r="J283" s="279"/>
      <c r="K283" s="279"/>
      <c r="L283" s="281"/>
      <c r="Q283" s="268"/>
      <c r="R283" s="268"/>
      <c r="S283" s="268"/>
      <c r="T283" s="268"/>
      <c r="U283" s="268"/>
    </row>
    <row r="284" spans="1:21" s="225" customFormat="1" ht="13.5" hidden="1" thickBot="1">
      <c r="A284" s="364"/>
      <c r="B284" s="365"/>
      <c r="C284" s="365"/>
      <c r="D284" s="365"/>
      <c r="E284" s="365"/>
      <c r="F284" s="365"/>
      <c r="G284" s="365"/>
      <c r="H284" s="365"/>
      <c r="I284" s="365"/>
      <c r="J284" s="365"/>
      <c r="K284" s="365"/>
      <c r="L284" s="366"/>
      <c r="Q284" s="268"/>
      <c r="R284" s="268"/>
      <c r="S284" s="268"/>
      <c r="T284" s="268"/>
      <c r="U284" s="268"/>
    </row>
    <row r="285" spans="1:21" s="225" customFormat="1" hidden="1">
      <c r="A285" s="279"/>
      <c r="B285" s="279"/>
      <c r="C285" s="279"/>
      <c r="D285" s="279"/>
      <c r="E285" s="279"/>
      <c r="F285" s="279"/>
      <c r="G285" s="279"/>
      <c r="H285" s="279"/>
      <c r="I285" s="279"/>
      <c r="J285" s="279"/>
      <c r="K285" s="279"/>
      <c r="L285" s="279"/>
      <c r="Q285" s="268"/>
      <c r="R285" s="268"/>
      <c r="S285" s="268"/>
      <c r="T285" s="268"/>
      <c r="U285" s="268"/>
    </row>
    <row r="286" spans="1:21" s="225" customFormat="1" hidden="1">
      <c r="A286" s="279"/>
      <c r="B286" s="279"/>
      <c r="C286" s="279"/>
      <c r="D286" s="279"/>
      <c r="E286" s="279"/>
      <c r="F286" s="279"/>
      <c r="G286" s="279"/>
      <c r="H286" s="279"/>
      <c r="I286" s="279"/>
      <c r="J286" s="279"/>
      <c r="K286" s="279"/>
      <c r="L286" s="279"/>
      <c r="Q286" s="268"/>
      <c r="R286" s="268"/>
      <c r="S286" s="268"/>
      <c r="T286" s="268"/>
      <c r="U286" s="268"/>
    </row>
    <row r="287" spans="1:21" s="225" customFormat="1" hidden="1">
      <c r="A287" s="360"/>
      <c r="B287" s="360"/>
      <c r="C287" s="360"/>
      <c r="D287" s="360"/>
      <c r="E287" s="360"/>
      <c r="F287" s="360"/>
      <c r="G287" s="360"/>
      <c r="H287" s="360"/>
      <c r="I287" s="360"/>
      <c r="J287" s="360"/>
      <c r="K287" s="360"/>
      <c r="L287" s="360"/>
      <c r="Q287" s="268"/>
      <c r="R287" s="268"/>
      <c r="S287" s="268"/>
      <c r="T287" s="268"/>
      <c r="U287" s="268"/>
    </row>
    <row r="288" spans="1:21" s="225" customFormat="1" ht="13.5" hidden="1" thickBot="1">
      <c r="A288" s="360"/>
      <c r="B288" s="490"/>
      <c r="C288" s="490"/>
      <c r="D288" s="490"/>
      <c r="E288" s="490"/>
      <c r="F288" s="360"/>
      <c r="G288" s="360"/>
      <c r="H288" s="360"/>
      <c r="I288" s="270"/>
      <c r="J288" s="270"/>
      <c r="K288" s="270"/>
      <c r="L288" s="360"/>
      <c r="Q288" s="268"/>
      <c r="R288" s="268"/>
      <c r="S288" s="268"/>
      <c r="T288" s="268"/>
      <c r="U288" s="268"/>
    </row>
    <row r="289" spans="1:27" s="225" customFormat="1" ht="13.5" hidden="1" thickBot="1">
      <c r="A289" s="360"/>
      <c r="B289" s="445" t="str">
        <f>B75</f>
        <v>Firma del Perito</v>
      </c>
      <c r="C289" s="445"/>
      <c r="D289" s="445"/>
      <c r="E289" s="445"/>
      <c r="F289" s="360"/>
      <c r="G289" s="360"/>
      <c r="H289" s="360"/>
      <c r="I289" s="270"/>
      <c r="J289" s="270"/>
      <c r="K289" s="270"/>
      <c r="L289" s="360"/>
      <c r="Q289" s="268"/>
      <c r="R289" s="268"/>
      <c r="S289" s="268"/>
      <c r="T289" s="268"/>
      <c r="U289" s="268"/>
    </row>
    <row r="290" spans="1:27" s="225" customFormat="1" hidden="1">
      <c r="A290" s="367" t="s">
        <v>37</v>
      </c>
      <c r="B290" s="368"/>
      <c r="C290" s="446" t="str">
        <f>C1</f>
        <v>NOMBRE DEL PERITO</v>
      </c>
      <c r="D290" s="447"/>
      <c r="E290" s="447"/>
      <c r="F290" s="447"/>
      <c r="G290" s="447"/>
      <c r="H290" s="448"/>
      <c r="I290" s="107" t="s">
        <v>63</v>
      </c>
      <c r="J290" s="449" t="str">
        <f>J1</f>
        <v>FOLIO INTERNO DEL PERITO</v>
      </c>
      <c r="K290" s="450"/>
      <c r="L290" s="451"/>
      <c r="Q290" s="268"/>
      <c r="R290" s="268"/>
      <c r="S290" s="268"/>
      <c r="T290" s="268"/>
      <c r="U290" s="268"/>
    </row>
    <row r="291" spans="1:27" s="225" customFormat="1" hidden="1">
      <c r="A291" s="375" t="s">
        <v>0</v>
      </c>
      <c r="B291" s="376"/>
      <c r="C291" s="422" t="str">
        <f>C2</f>
        <v>DOMICILIO DEL PERITO</v>
      </c>
      <c r="D291" s="423"/>
      <c r="E291" s="423"/>
      <c r="F291" s="423"/>
      <c r="G291" s="423"/>
      <c r="H291" s="424"/>
      <c r="I291" s="108" t="s">
        <v>64</v>
      </c>
      <c r="J291" s="425" t="str">
        <f>J2</f>
        <v>TEL. DEL PERITO</v>
      </c>
      <c r="K291" s="406"/>
      <c r="L291" s="407"/>
      <c r="Q291" s="268"/>
      <c r="R291" s="268"/>
      <c r="S291" s="268"/>
      <c r="T291" s="268"/>
      <c r="U291" s="268"/>
    </row>
    <row r="292" spans="1:27" s="225" customFormat="1" ht="13.5" hidden="1" thickBot="1">
      <c r="A292" s="383" t="s">
        <v>1</v>
      </c>
      <c r="B292" s="384"/>
      <c r="C292" s="426" t="str">
        <f>C3</f>
        <v>GUADALAJARA, JALISCO</v>
      </c>
      <c r="D292" s="427"/>
      <c r="E292" s="427"/>
      <c r="F292" s="427"/>
      <c r="G292" s="427"/>
      <c r="H292" s="428"/>
      <c r="I292" s="109" t="s">
        <v>65</v>
      </c>
      <c r="J292" s="429" t="str">
        <f>J3</f>
        <v>CEL. DEL PERITO</v>
      </c>
      <c r="K292" s="408"/>
      <c r="L292" s="409"/>
      <c r="Q292" s="268"/>
      <c r="R292" s="268"/>
      <c r="S292" s="268"/>
      <c r="T292" s="268"/>
      <c r="U292" s="268"/>
    </row>
    <row r="293" spans="1:27" s="225" customFormat="1" ht="4.5" hidden="1" customHeight="1" thickBot="1">
      <c r="A293" s="25"/>
      <c r="B293" s="25"/>
      <c r="C293" s="25"/>
      <c r="D293" s="25"/>
      <c r="E293" s="25"/>
      <c r="F293" s="25"/>
      <c r="G293" s="25"/>
      <c r="H293" s="25"/>
      <c r="I293" s="25"/>
      <c r="J293" s="25"/>
      <c r="K293" s="25"/>
      <c r="L293" s="25"/>
      <c r="Q293" s="268"/>
      <c r="R293" s="268"/>
      <c r="S293" s="268"/>
      <c r="T293" s="268"/>
      <c r="U293" s="268"/>
    </row>
    <row r="294" spans="1:27" s="225" customFormat="1" ht="13.5" thickBot="1">
      <c r="A294" s="391" t="s">
        <v>44</v>
      </c>
      <c r="B294" s="392"/>
      <c r="C294" s="392"/>
      <c r="D294" s="392"/>
      <c r="E294" s="392"/>
      <c r="F294" s="392"/>
      <c r="G294" s="392"/>
      <c r="H294" s="392"/>
      <c r="I294" s="392"/>
      <c r="J294" s="392"/>
      <c r="K294" s="392"/>
      <c r="L294" s="393"/>
      <c r="Q294" s="268"/>
      <c r="R294" s="268"/>
      <c r="S294" s="268"/>
      <c r="T294" s="268"/>
      <c r="U294" s="268"/>
    </row>
    <row r="295" spans="1:27" s="106" customFormat="1" ht="4.5" customHeight="1">
      <c r="A295" s="33"/>
      <c r="B295" s="34"/>
      <c r="C295" s="34"/>
      <c r="D295" s="34"/>
      <c r="E295" s="34"/>
      <c r="F295" s="34"/>
      <c r="G295" s="34"/>
      <c r="H295" s="34"/>
      <c r="I295" s="34"/>
      <c r="J295" s="34"/>
      <c r="K295" s="34"/>
      <c r="L295" s="35"/>
      <c r="M295" s="2"/>
      <c r="N295" s="2"/>
      <c r="O295" s="2"/>
      <c r="P295" s="2"/>
      <c r="Q295" s="262"/>
      <c r="R295" s="262"/>
      <c r="S295" s="262"/>
      <c r="T295" s="268"/>
      <c r="U295" s="268"/>
      <c r="V295" s="225"/>
      <c r="W295" s="225"/>
      <c r="X295" s="225"/>
      <c r="Z295" s="2"/>
      <c r="AA295" s="2"/>
    </row>
    <row r="296" spans="1:27" s="106" customFormat="1">
      <c r="A296" s="130" t="s">
        <v>14</v>
      </c>
      <c r="B296" s="122"/>
      <c r="C296" s="122"/>
      <c r="D296" s="491"/>
      <c r="E296" s="491"/>
      <c r="F296" s="491"/>
      <c r="G296" s="491"/>
      <c r="H296" s="122"/>
      <c r="I296" s="122"/>
      <c r="J296" s="122"/>
      <c r="K296" s="140"/>
      <c r="L296" s="131"/>
      <c r="M296" s="2"/>
      <c r="N296" s="2"/>
      <c r="O296" s="2"/>
      <c r="P296" s="2"/>
      <c r="Q296" s="262"/>
      <c r="R296" s="262"/>
      <c r="S296" s="262"/>
      <c r="T296" s="268"/>
      <c r="U296" s="268"/>
      <c r="V296" s="225"/>
      <c r="W296" s="225"/>
      <c r="X296" s="225"/>
      <c r="Z296" s="2"/>
      <c r="AA296" s="2"/>
    </row>
    <row r="297" spans="1:27" s="106" customFormat="1" ht="24.75" thickBot="1">
      <c r="A297" s="132" t="s">
        <v>15</v>
      </c>
      <c r="B297" s="492" t="s">
        <v>16</v>
      </c>
      <c r="C297" s="493"/>
      <c r="D297" s="20" t="s">
        <v>50</v>
      </c>
      <c r="E297" s="20" t="s">
        <v>46</v>
      </c>
      <c r="F297" s="20" t="s">
        <v>47</v>
      </c>
      <c r="G297" s="20" t="s">
        <v>48</v>
      </c>
      <c r="H297" s="21" t="s">
        <v>17</v>
      </c>
      <c r="I297" s="18" t="s">
        <v>18</v>
      </c>
      <c r="J297" s="18" t="s">
        <v>19</v>
      </c>
      <c r="K297" s="492" t="s">
        <v>20</v>
      </c>
      <c r="L297" s="494"/>
      <c r="M297" s="2"/>
      <c r="N297" s="100" t="s">
        <v>29</v>
      </c>
      <c r="O297" s="2"/>
      <c r="P297" s="2"/>
      <c r="Q297" s="262"/>
      <c r="R297" s="262"/>
      <c r="S297" s="262"/>
      <c r="T297" s="268"/>
      <c r="U297" s="268"/>
      <c r="V297" s="225"/>
      <c r="W297" s="225"/>
      <c r="X297" s="225"/>
      <c r="Z297" s="2"/>
      <c r="AA297" s="2"/>
    </row>
    <row r="298" spans="1:27" s="106" customFormat="1" ht="13.5" thickBot="1">
      <c r="A298" s="101">
        <v>237</v>
      </c>
      <c r="B298" s="500">
        <v>4700</v>
      </c>
      <c r="C298" s="501"/>
      <c r="D298" s="38">
        <v>1</v>
      </c>
      <c r="E298" s="39">
        <v>10.119999999999999</v>
      </c>
      <c r="F298" s="39">
        <v>69.52</v>
      </c>
      <c r="G298" s="17">
        <f>(F298-E298)/(D298*2)</f>
        <v>29.7</v>
      </c>
      <c r="H298" s="22">
        <f>IF(I298="CONDOMINIO",1,IF(I298="PREDIO INTERIOR",0.5,IF(I298="PREDIO MANZANERO",1.25,IF(M298&gt;=1.2,1.2,IF(M298&lt;=0.8,0.8,M298)))))</f>
        <v>0.93733490021962174</v>
      </c>
      <c r="I298" s="141" t="s">
        <v>29</v>
      </c>
      <c r="J298" s="8">
        <f>(B298*H298)</f>
        <v>4405.4740310322222</v>
      </c>
      <c r="K298" s="498">
        <f>(A298*J298)</f>
        <v>1044097.3453546367</v>
      </c>
      <c r="L298" s="499"/>
      <c r="M298" s="2">
        <f>POWER(((E298/E305)*(G305/G298)*(F305/F298)*(SQRT(D305/A299))),1/4)</f>
        <v>0.93733490021962174</v>
      </c>
      <c r="N298" s="100" t="s">
        <v>395</v>
      </c>
      <c r="O298" s="2"/>
      <c r="P298" s="2"/>
      <c r="Q298" s="262"/>
      <c r="R298" s="262"/>
      <c r="S298" s="263" t="s">
        <v>861</v>
      </c>
      <c r="T298" s="567" t="s">
        <v>857</v>
      </c>
      <c r="U298" s="268"/>
      <c r="V298" s="225"/>
      <c r="W298" s="225"/>
      <c r="X298" s="225"/>
      <c r="Z298" s="2"/>
      <c r="AA298" s="2"/>
    </row>
    <row r="299" spans="1:27" s="106" customFormat="1">
      <c r="A299" s="102">
        <f>SUM(A298)</f>
        <v>237</v>
      </c>
      <c r="B299" s="40"/>
      <c r="C299" s="40"/>
      <c r="D299" s="41"/>
      <c r="E299" s="41"/>
      <c r="F299" s="41"/>
      <c r="G299" s="41"/>
      <c r="H299" s="41"/>
      <c r="I299" s="41"/>
      <c r="J299" s="24" t="s">
        <v>21</v>
      </c>
      <c r="K299" s="502">
        <f>SUM(K298)</f>
        <v>1044097.3453546367</v>
      </c>
      <c r="L299" s="503"/>
      <c r="M299" s="2"/>
      <c r="N299" s="100" t="s">
        <v>186</v>
      </c>
      <c r="O299" s="2"/>
      <c r="P299" s="2"/>
      <c r="Q299" s="262"/>
      <c r="R299" s="262"/>
      <c r="S299" s="264" t="s">
        <v>856</v>
      </c>
      <c r="T299" s="568" t="s">
        <v>162</v>
      </c>
      <c r="U299" s="268"/>
      <c r="V299" s="225"/>
      <c r="W299" s="225"/>
      <c r="X299" s="225"/>
      <c r="Z299" s="2"/>
      <c r="AA299" s="2"/>
    </row>
    <row r="300" spans="1:27" s="106" customFormat="1">
      <c r="A300" s="42"/>
      <c r="B300" s="30"/>
      <c r="C300" s="30"/>
      <c r="D300" s="31"/>
      <c r="E300" s="31"/>
      <c r="F300" s="31"/>
      <c r="G300" s="31"/>
      <c r="H300" s="31"/>
      <c r="I300" s="138" t="s">
        <v>13</v>
      </c>
      <c r="J300" s="99">
        <v>1</v>
      </c>
      <c r="K300" s="504">
        <f>(K299*J300)</f>
        <v>1044097.3453546367</v>
      </c>
      <c r="L300" s="505"/>
      <c r="M300" s="2"/>
      <c r="N300" s="100" t="s">
        <v>1312</v>
      </c>
      <c r="O300" s="2"/>
      <c r="P300" s="2"/>
      <c r="Q300" s="262"/>
      <c r="R300" s="262"/>
      <c r="S300" s="265" t="s">
        <v>858</v>
      </c>
      <c r="T300" s="569" t="s">
        <v>163</v>
      </c>
      <c r="U300" s="268"/>
      <c r="V300" s="225"/>
      <c r="W300" s="225"/>
      <c r="X300" s="225"/>
      <c r="Z300" s="2"/>
      <c r="AA300" s="2"/>
    </row>
    <row r="301" spans="1:27" s="106" customFormat="1">
      <c r="A301" s="42"/>
      <c r="B301" s="30"/>
      <c r="C301" s="30"/>
      <c r="D301" s="516" t="s">
        <v>1324</v>
      </c>
      <c r="E301" s="516"/>
      <c r="F301" s="516"/>
      <c r="G301" s="516"/>
      <c r="H301" s="31"/>
      <c r="I301" s="138"/>
      <c r="J301" s="99"/>
      <c r="K301" s="44"/>
      <c r="L301" s="45"/>
      <c r="M301" s="2"/>
      <c r="N301" s="100"/>
      <c r="O301" s="2"/>
      <c r="P301" s="2"/>
      <c r="Q301" s="262"/>
      <c r="R301" s="262"/>
      <c r="S301" s="265"/>
      <c r="T301" s="569"/>
      <c r="U301" s="268"/>
      <c r="V301" s="225"/>
      <c r="W301" s="225"/>
      <c r="X301" s="225"/>
      <c r="Z301" s="2"/>
      <c r="AA301" s="2"/>
    </row>
    <row r="302" spans="1:27" s="106" customFormat="1">
      <c r="A302" s="42"/>
      <c r="B302" s="30"/>
      <c r="C302" s="30"/>
      <c r="D302" s="517">
        <v>400</v>
      </c>
      <c r="E302" s="518"/>
      <c r="F302" s="518"/>
      <c r="G302" s="519"/>
      <c r="H302" s="31"/>
      <c r="I302" s="138"/>
      <c r="J302" s="99"/>
      <c r="K302" s="44"/>
      <c r="L302" s="45"/>
      <c r="M302" s="2"/>
      <c r="N302" s="100"/>
      <c r="O302" s="2"/>
      <c r="P302" s="2"/>
      <c r="Q302" s="262"/>
      <c r="R302" s="262"/>
      <c r="S302" s="265"/>
      <c r="T302" s="569"/>
      <c r="U302" s="268"/>
      <c r="V302" s="225"/>
      <c r="W302" s="225"/>
      <c r="X302" s="225"/>
      <c r="Z302" s="2"/>
      <c r="AA302" s="2"/>
    </row>
    <row r="303" spans="1:27" s="106" customFormat="1">
      <c r="A303" s="42"/>
      <c r="B303" s="31"/>
      <c r="C303" s="31"/>
      <c r="D303" s="495" t="s">
        <v>45</v>
      </c>
      <c r="E303" s="496"/>
      <c r="F303" s="496"/>
      <c r="G303" s="497"/>
      <c r="H303" s="31"/>
      <c r="I303" s="43"/>
      <c r="J303" s="44"/>
      <c r="K303" s="44"/>
      <c r="L303" s="45"/>
      <c r="M303" s="2"/>
      <c r="N303" s="2"/>
      <c r="O303" s="2"/>
      <c r="P303" s="2"/>
      <c r="Q303" s="262"/>
      <c r="R303" s="262"/>
      <c r="S303" s="265" t="s">
        <v>859</v>
      </c>
      <c r="T303" s="569" t="s">
        <v>164</v>
      </c>
      <c r="U303" s="268"/>
      <c r="V303" s="225"/>
      <c r="W303" s="225"/>
      <c r="X303" s="225"/>
      <c r="Z303" s="2"/>
      <c r="AA303" s="2"/>
    </row>
    <row r="304" spans="1:27" s="106" customFormat="1" ht="13.5" thickBot="1">
      <c r="A304" s="42"/>
      <c r="B304" s="36"/>
      <c r="C304" s="36"/>
      <c r="D304" s="227" t="s">
        <v>15</v>
      </c>
      <c r="E304" s="18" t="s">
        <v>46</v>
      </c>
      <c r="F304" s="18" t="s">
        <v>47</v>
      </c>
      <c r="G304" s="18" t="s">
        <v>48</v>
      </c>
      <c r="H304" s="31"/>
      <c r="I304" s="43"/>
      <c r="J304" s="44"/>
      <c r="K304" s="44"/>
      <c r="L304" s="45"/>
      <c r="M304" s="2"/>
      <c r="N304" s="2"/>
      <c r="O304" s="2"/>
      <c r="P304" s="2"/>
      <c r="Q304" s="262"/>
      <c r="R304" s="262"/>
      <c r="S304" s="266" t="s">
        <v>860</v>
      </c>
      <c r="T304" s="570" t="s">
        <v>165</v>
      </c>
      <c r="U304" s="268"/>
      <c r="V304" s="225"/>
      <c r="W304" s="225"/>
      <c r="X304" s="225"/>
      <c r="Z304" s="2"/>
      <c r="AA304" s="2"/>
    </row>
    <row r="305" spans="1:27" s="106" customFormat="1">
      <c r="A305" s="42"/>
      <c r="B305" s="30"/>
      <c r="C305" s="30"/>
      <c r="D305" s="239">
        <f>VLOOKUP(D302,D372:H1130,5,FALSE)</f>
        <v>126</v>
      </c>
      <c r="E305" s="19">
        <f>VLOOKUP(D302,D372:I1130,6,FALSE)</f>
        <v>6</v>
      </c>
      <c r="F305" s="19">
        <f>VLOOKUP(D302,D372:J1130,7,FALSE)</f>
        <v>54</v>
      </c>
      <c r="G305" s="19">
        <f>VLOOKUP(D302,D372:K1130,8,FALSE)</f>
        <v>24</v>
      </c>
      <c r="H305" s="31"/>
      <c r="I305" s="44"/>
      <c r="J305" s="44"/>
      <c r="K305" s="44"/>
      <c r="L305" s="45"/>
      <c r="M305" s="2"/>
      <c r="N305" s="2"/>
      <c r="O305" s="2"/>
      <c r="P305" s="2"/>
      <c r="Q305" s="262"/>
      <c r="R305" s="262"/>
      <c r="S305" s="262"/>
      <c r="T305" s="268"/>
      <c r="U305" s="268"/>
      <c r="V305" s="225"/>
      <c r="W305" s="225"/>
      <c r="X305" s="225"/>
      <c r="Z305" s="2"/>
      <c r="AA305" s="2"/>
    </row>
    <row r="306" spans="1:27" s="106" customFormat="1">
      <c r="A306" s="42"/>
      <c r="B306" s="30"/>
      <c r="C306" s="30"/>
      <c r="D306" s="41"/>
      <c r="E306" s="41"/>
      <c r="F306" s="41"/>
      <c r="G306" s="31"/>
      <c r="H306" s="31"/>
      <c r="I306" s="43"/>
      <c r="J306" s="44"/>
      <c r="K306" s="44"/>
      <c r="L306" s="45"/>
      <c r="M306" s="2"/>
      <c r="N306" s="2"/>
      <c r="O306" s="2"/>
      <c r="P306" s="2"/>
      <c r="Q306" s="262"/>
      <c r="R306" s="262"/>
      <c r="S306" s="262"/>
      <c r="T306" s="268"/>
      <c r="U306" s="268"/>
      <c r="V306" s="225"/>
      <c r="W306" s="225"/>
      <c r="X306" s="225"/>
      <c r="Z306" s="2"/>
      <c r="AA306" s="2"/>
    </row>
    <row r="307" spans="1:27" s="106" customFormat="1">
      <c r="A307" s="130" t="s">
        <v>22</v>
      </c>
      <c r="B307" s="122"/>
      <c r="C307" s="122"/>
      <c r="D307" s="122"/>
      <c r="E307" s="122"/>
      <c r="F307" s="122"/>
      <c r="G307" s="122"/>
      <c r="H307" s="122"/>
      <c r="I307" s="122"/>
      <c r="J307" s="122"/>
      <c r="K307" s="122"/>
      <c r="L307" s="131"/>
      <c r="M307" s="2"/>
      <c r="N307" s="2"/>
      <c r="O307" s="2"/>
      <c r="P307" s="2"/>
      <c r="Q307" s="262"/>
      <c r="R307" s="262"/>
      <c r="S307" s="262"/>
      <c r="T307" s="268"/>
      <c r="U307" s="268"/>
      <c r="V307" s="225"/>
      <c r="W307" s="225"/>
      <c r="X307" s="225"/>
      <c r="Z307" s="2"/>
      <c r="AA307" s="2"/>
    </row>
    <row r="308" spans="1:27" s="106" customFormat="1" ht="24">
      <c r="A308" s="133" t="s">
        <v>40</v>
      </c>
      <c r="B308" s="134" t="s">
        <v>51</v>
      </c>
      <c r="C308" s="134" t="s">
        <v>52</v>
      </c>
      <c r="D308" s="134" t="s">
        <v>53</v>
      </c>
      <c r="E308" s="134" t="s">
        <v>54</v>
      </c>
      <c r="F308" s="18" t="s">
        <v>15</v>
      </c>
      <c r="G308" s="18" t="s">
        <v>16</v>
      </c>
      <c r="H308" s="18" t="s">
        <v>41</v>
      </c>
      <c r="I308" s="18" t="s">
        <v>18</v>
      </c>
      <c r="J308" s="18" t="s">
        <v>19</v>
      </c>
      <c r="K308" s="492" t="s">
        <v>20</v>
      </c>
      <c r="L308" s="494"/>
      <c r="M308" s="2"/>
      <c r="N308" s="2"/>
      <c r="O308" s="2"/>
      <c r="P308" s="2"/>
      <c r="Q308" s="262"/>
      <c r="R308" s="262"/>
      <c r="S308" s="262"/>
      <c r="T308" s="268"/>
      <c r="U308" s="268"/>
      <c r="V308" s="225"/>
      <c r="W308" s="225"/>
      <c r="X308" s="225"/>
      <c r="Z308" s="2"/>
      <c r="AA308" s="2"/>
    </row>
    <row r="309" spans="1:27" s="106" customFormat="1">
      <c r="A309" s="15" t="s">
        <v>214</v>
      </c>
      <c r="B309" s="9">
        <v>45</v>
      </c>
      <c r="C309" s="9">
        <v>3</v>
      </c>
      <c r="D309" s="7">
        <v>0.85</v>
      </c>
      <c r="E309" s="10">
        <f t="shared" ref="E309:E316" si="0">80-(((80-B309)*((100%-D309)))+((80-C309)*(D309)))</f>
        <v>9.2999999999999972</v>
      </c>
      <c r="F309" s="39">
        <v>100</v>
      </c>
      <c r="G309" s="229">
        <f>VLOOKUP(A309,T$9:V$243,3,FALSE)</f>
        <v>6350</v>
      </c>
      <c r="H309" s="177">
        <f t="shared" ref="H309:H316" si="1">IF(I309="INTEGRO",1,IF(I309="INC. ESTRUCTURA 1",1.1,IF(I309="INC. ESTRUCTURA 2",1.15,IF(I309="AVANCE DE OBRA",1,IF(I309="OTRO",1)))))</f>
        <v>1</v>
      </c>
      <c r="I309" s="141" t="s">
        <v>42</v>
      </c>
      <c r="J309" s="229">
        <f t="shared" ref="J309:J316" si="2">(G309*H309)</f>
        <v>6350</v>
      </c>
      <c r="K309" s="498">
        <f>(F309*J309)</f>
        <v>635000</v>
      </c>
      <c r="L309" s="499"/>
      <c r="M309" s="222"/>
      <c r="N309" s="221" t="s">
        <v>42</v>
      </c>
      <c r="Q309" s="262"/>
      <c r="R309" s="262"/>
      <c r="S309" s="262"/>
      <c r="T309" s="268"/>
      <c r="U309" s="268"/>
      <c r="V309" s="225"/>
      <c r="W309" s="225"/>
      <c r="X309" s="225"/>
    </row>
    <row r="310" spans="1:27" s="106" customFormat="1">
      <c r="A310" s="15" t="s">
        <v>361</v>
      </c>
      <c r="B310" s="9">
        <v>5</v>
      </c>
      <c r="C310" s="9">
        <v>0</v>
      </c>
      <c r="D310" s="7">
        <v>0</v>
      </c>
      <c r="E310" s="10">
        <f t="shared" si="0"/>
        <v>5</v>
      </c>
      <c r="F310" s="39">
        <v>100</v>
      </c>
      <c r="G310" s="229">
        <f t="shared" ref="G310:G316" si="3">VLOOKUP(A310,T$9:V$243,3,FALSE)</f>
        <v>1660</v>
      </c>
      <c r="H310" s="177">
        <f t="shared" si="1"/>
        <v>1</v>
      </c>
      <c r="I310" s="141" t="s">
        <v>42</v>
      </c>
      <c r="J310" s="229">
        <f t="shared" si="2"/>
        <v>1660</v>
      </c>
      <c r="K310" s="498">
        <f>(F310*J310)</f>
        <v>166000</v>
      </c>
      <c r="L310" s="499"/>
      <c r="M310" s="222"/>
      <c r="N310" s="221" t="s">
        <v>602</v>
      </c>
      <c r="Q310" s="262"/>
      <c r="R310" s="262"/>
      <c r="S310" s="262"/>
      <c r="T310" s="268"/>
      <c r="U310" s="268"/>
      <c r="V310" s="225"/>
      <c r="W310" s="225"/>
      <c r="X310" s="225"/>
    </row>
    <row r="311" spans="1:27" s="106" customFormat="1">
      <c r="A311" s="15" t="s">
        <v>166</v>
      </c>
      <c r="B311" s="9">
        <v>0</v>
      </c>
      <c r="C311" s="9">
        <v>0</v>
      </c>
      <c r="D311" s="7">
        <v>0</v>
      </c>
      <c r="E311" s="10">
        <f t="shared" si="0"/>
        <v>0</v>
      </c>
      <c r="F311" s="39">
        <v>0</v>
      </c>
      <c r="G311" s="229">
        <f t="shared" si="3"/>
        <v>0</v>
      </c>
      <c r="H311" s="177">
        <f t="shared" si="1"/>
        <v>1</v>
      </c>
      <c r="I311" s="141" t="s">
        <v>42</v>
      </c>
      <c r="J311" s="229">
        <f t="shared" si="2"/>
        <v>0</v>
      </c>
      <c r="K311" s="498">
        <f t="shared" ref="K311:K316" si="4">(F311*J311)</f>
        <v>0</v>
      </c>
      <c r="L311" s="499"/>
      <c r="M311" s="222"/>
      <c r="N311" s="221" t="s">
        <v>603</v>
      </c>
      <c r="Q311" s="262"/>
      <c r="R311" s="262"/>
      <c r="S311" s="262"/>
      <c r="T311" s="268"/>
      <c r="U311" s="268"/>
      <c r="V311" s="225"/>
      <c r="W311" s="225"/>
      <c r="X311" s="225"/>
    </row>
    <row r="312" spans="1:27" s="106" customFormat="1">
      <c r="A312" s="15" t="s">
        <v>166</v>
      </c>
      <c r="B312" s="9">
        <v>0</v>
      </c>
      <c r="C312" s="9">
        <v>0</v>
      </c>
      <c r="D312" s="7">
        <v>0</v>
      </c>
      <c r="E312" s="10">
        <f t="shared" si="0"/>
        <v>0</v>
      </c>
      <c r="F312" s="39">
        <v>0</v>
      </c>
      <c r="G312" s="229">
        <f t="shared" si="3"/>
        <v>0</v>
      </c>
      <c r="H312" s="177">
        <f t="shared" si="1"/>
        <v>1</v>
      </c>
      <c r="I312" s="141" t="s">
        <v>42</v>
      </c>
      <c r="J312" s="229">
        <f t="shared" si="2"/>
        <v>0</v>
      </c>
      <c r="K312" s="498">
        <f t="shared" si="4"/>
        <v>0</v>
      </c>
      <c r="L312" s="499"/>
      <c r="N312" s="221" t="s">
        <v>604</v>
      </c>
      <c r="Q312" s="262"/>
      <c r="R312" s="262"/>
      <c r="S312" s="262"/>
      <c r="T312" s="268"/>
      <c r="U312" s="268"/>
      <c r="V312" s="225"/>
      <c r="W312" s="225"/>
      <c r="X312" s="225"/>
    </row>
    <row r="313" spans="1:27" s="106" customFormat="1">
      <c r="A313" s="15" t="s">
        <v>166</v>
      </c>
      <c r="B313" s="9">
        <v>0</v>
      </c>
      <c r="C313" s="9">
        <v>0</v>
      </c>
      <c r="D313" s="7">
        <v>0</v>
      </c>
      <c r="E313" s="10">
        <f t="shared" si="0"/>
        <v>0</v>
      </c>
      <c r="F313" s="39">
        <v>0</v>
      </c>
      <c r="G313" s="229">
        <f t="shared" si="3"/>
        <v>0</v>
      </c>
      <c r="H313" s="177">
        <f t="shared" si="1"/>
        <v>1</v>
      </c>
      <c r="I313" s="141" t="s">
        <v>42</v>
      </c>
      <c r="J313" s="229">
        <f t="shared" si="2"/>
        <v>0</v>
      </c>
      <c r="K313" s="498">
        <f t="shared" si="4"/>
        <v>0</v>
      </c>
      <c r="L313" s="499"/>
      <c r="N313" s="221" t="s">
        <v>43</v>
      </c>
      <c r="Q313" s="262"/>
      <c r="R313" s="262"/>
      <c r="S313" s="262"/>
      <c r="T313" s="268"/>
      <c r="U313" s="268"/>
      <c r="V313" s="225"/>
      <c r="W313" s="225"/>
      <c r="X313" s="225"/>
    </row>
    <row r="314" spans="1:27" s="106" customFormat="1">
      <c r="A314" s="15" t="s">
        <v>166</v>
      </c>
      <c r="B314" s="9">
        <v>0</v>
      </c>
      <c r="C314" s="9">
        <v>0</v>
      </c>
      <c r="D314" s="7">
        <v>0</v>
      </c>
      <c r="E314" s="10">
        <f t="shared" si="0"/>
        <v>0</v>
      </c>
      <c r="F314" s="39">
        <v>0</v>
      </c>
      <c r="G314" s="229">
        <f t="shared" si="3"/>
        <v>0</v>
      </c>
      <c r="H314" s="177">
        <f t="shared" si="1"/>
        <v>1</v>
      </c>
      <c r="I314" s="141" t="s">
        <v>42</v>
      </c>
      <c r="J314" s="229">
        <f t="shared" si="2"/>
        <v>0</v>
      </c>
      <c r="K314" s="498">
        <f t="shared" si="4"/>
        <v>0</v>
      </c>
      <c r="L314" s="499"/>
      <c r="Q314" s="262"/>
      <c r="R314" s="262"/>
      <c r="S314" s="262"/>
      <c r="T314" s="268"/>
      <c r="U314" s="268"/>
      <c r="V314" s="225"/>
      <c r="W314" s="225"/>
      <c r="X314" s="225"/>
    </row>
    <row r="315" spans="1:27" s="106" customFormat="1">
      <c r="A315" s="15" t="s">
        <v>166</v>
      </c>
      <c r="B315" s="9">
        <v>0</v>
      </c>
      <c r="C315" s="9">
        <v>0</v>
      </c>
      <c r="D315" s="7">
        <v>0</v>
      </c>
      <c r="E315" s="10">
        <f t="shared" si="0"/>
        <v>0</v>
      </c>
      <c r="F315" s="39">
        <v>0</v>
      </c>
      <c r="G315" s="229">
        <f t="shared" si="3"/>
        <v>0</v>
      </c>
      <c r="H315" s="177">
        <f t="shared" si="1"/>
        <v>1</v>
      </c>
      <c r="I315" s="141" t="s">
        <v>42</v>
      </c>
      <c r="J315" s="229">
        <f t="shared" si="2"/>
        <v>0</v>
      </c>
      <c r="K315" s="498">
        <f t="shared" si="4"/>
        <v>0</v>
      </c>
      <c r="L315" s="499"/>
      <c r="Q315" s="262"/>
      <c r="R315" s="262"/>
      <c r="S315" s="262"/>
      <c r="T315" s="268"/>
      <c r="U315" s="268"/>
      <c r="V315" s="225"/>
      <c r="W315" s="225"/>
      <c r="X315" s="225"/>
    </row>
    <row r="316" spans="1:27" s="106" customFormat="1">
      <c r="A316" s="15" t="s">
        <v>166</v>
      </c>
      <c r="B316" s="9">
        <v>0</v>
      </c>
      <c r="C316" s="9">
        <v>0</v>
      </c>
      <c r="D316" s="7">
        <v>0</v>
      </c>
      <c r="E316" s="10">
        <f t="shared" si="0"/>
        <v>0</v>
      </c>
      <c r="F316" s="39">
        <v>0</v>
      </c>
      <c r="G316" s="229">
        <f t="shared" si="3"/>
        <v>0</v>
      </c>
      <c r="H316" s="177">
        <f t="shared" si="1"/>
        <v>1</v>
      </c>
      <c r="I316" s="141" t="s">
        <v>42</v>
      </c>
      <c r="J316" s="229">
        <f t="shared" si="2"/>
        <v>0</v>
      </c>
      <c r="K316" s="498">
        <f t="shared" si="4"/>
        <v>0</v>
      </c>
      <c r="L316" s="499"/>
      <c r="Q316" s="262"/>
      <c r="R316" s="262"/>
      <c r="S316" s="262"/>
      <c r="T316" s="268"/>
      <c r="U316" s="268"/>
      <c r="V316" s="225"/>
      <c r="W316" s="225"/>
      <c r="X316" s="225"/>
    </row>
    <row r="317" spans="1:27" s="106" customFormat="1">
      <c r="A317" s="46"/>
      <c r="B317" s="47"/>
      <c r="C317" s="47"/>
      <c r="D317" s="47"/>
      <c r="E317" s="135" t="s">
        <v>21</v>
      </c>
      <c r="F317" s="136">
        <f>SUM(F309:F316)</f>
        <v>200</v>
      </c>
      <c r="G317" s="137"/>
      <c r="H317" s="137"/>
      <c r="I317" s="137"/>
      <c r="J317" s="24" t="s">
        <v>21</v>
      </c>
      <c r="K317" s="502">
        <f>SUM(K309:L316)</f>
        <v>801000</v>
      </c>
      <c r="L317" s="503"/>
      <c r="M317" s="2"/>
      <c r="N317" s="2"/>
      <c r="O317" s="2"/>
      <c r="P317" s="2"/>
      <c r="Q317" s="262"/>
      <c r="R317" s="262"/>
      <c r="S317" s="262"/>
      <c r="T317" s="268"/>
      <c r="U317" s="268"/>
      <c r="V317" s="225"/>
      <c r="W317" s="225"/>
      <c r="X317" s="225"/>
      <c r="Z317" s="2"/>
      <c r="AA317" s="2"/>
    </row>
    <row r="318" spans="1:27" s="106" customFormat="1">
      <c r="A318" s="42"/>
      <c r="B318" s="29"/>
      <c r="C318" s="30"/>
      <c r="D318" s="30"/>
      <c r="E318" s="30"/>
      <c r="F318" s="30"/>
      <c r="G318" s="30"/>
      <c r="H318" s="30"/>
      <c r="I318" s="138" t="s">
        <v>13</v>
      </c>
      <c r="J318" s="99">
        <v>1</v>
      </c>
      <c r="K318" s="504">
        <f>(K317*J318)</f>
        <v>801000</v>
      </c>
      <c r="L318" s="505"/>
      <c r="M318" s="2"/>
      <c r="N318" s="2"/>
      <c r="O318" s="2"/>
      <c r="P318" s="2"/>
      <c r="Q318" s="262"/>
      <c r="R318" s="262"/>
      <c r="S318" s="262"/>
      <c r="T318" s="268"/>
      <c r="U318" s="268"/>
      <c r="V318" s="225"/>
      <c r="W318" s="225"/>
      <c r="X318" s="225"/>
      <c r="Z318" s="2"/>
      <c r="AA318" s="2"/>
    </row>
    <row r="319" spans="1:27" s="106" customFormat="1">
      <c r="A319" s="42"/>
      <c r="B319" s="57" t="s">
        <v>55</v>
      </c>
      <c r="C319" s="506" t="s">
        <v>56</v>
      </c>
      <c r="D319" s="507"/>
      <c r="E319" s="508"/>
      <c r="F319" s="11"/>
      <c r="G319" s="11"/>
      <c r="H319" s="30"/>
      <c r="I319" s="43"/>
      <c r="J319" s="44"/>
      <c r="K319" s="44"/>
      <c r="L319" s="45"/>
      <c r="M319" s="2"/>
      <c r="N319" s="2"/>
      <c r="O319" s="2"/>
      <c r="P319" s="2"/>
      <c r="Q319" s="262"/>
      <c r="R319" s="262"/>
      <c r="S319" s="262"/>
      <c r="T319" s="268"/>
      <c r="U319" s="268"/>
      <c r="V319" s="225"/>
      <c r="W319" s="225"/>
      <c r="X319" s="225"/>
      <c r="Z319" s="2"/>
      <c r="AA319" s="2"/>
    </row>
    <row r="320" spans="1:27">
      <c r="A320" s="42"/>
      <c r="B320" s="57" t="s">
        <v>57</v>
      </c>
      <c r="C320" s="506" t="s">
        <v>58</v>
      </c>
      <c r="D320" s="507"/>
      <c r="E320" s="508"/>
      <c r="F320" s="11"/>
      <c r="G320" s="11"/>
      <c r="H320" s="30"/>
      <c r="I320" s="43"/>
      <c r="J320" s="44"/>
      <c r="K320" s="44"/>
      <c r="L320" s="45"/>
    </row>
    <row r="321" spans="1:24">
      <c r="A321" s="42"/>
      <c r="B321" s="58" t="s">
        <v>59</v>
      </c>
      <c r="C321" s="506" t="s">
        <v>60</v>
      </c>
      <c r="D321" s="507"/>
      <c r="E321" s="508"/>
      <c r="F321" s="11"/>
      <c r="G321" s="11"/>
      <c r="H321" s="30"/>
      <c r="I321" s="43"/>
      <c r="J321" s="44"/>
      <c r="K321" s="44"/>
      <c r="L321" s="45"/>
    </row>
    <row r="322" spans="1:24">
      <c r="A322" s="42"/>
      <c r="B322" s="228" t="s">
        <v>61</v>
      </c>
      <c r="C322" s="509" t="s">
        <v>62</v>
      </c>
      <c r="D322" s="510"/>
      <c r="E322" s="511"/>
      <c r="F322" s="31"/>
      <c r="G322" s="31"/>
      <c r="H322" s="30"/>
      <c r="I322" s="43"/>
      <c r="J322" s="44"/>
      <c r="K322" s="44"/>
      <c r="L322" s="45"/>
    </row>
    <row r="323" spans="1:24" s="106" customFormat="1">
      <c r="A323" s="42"/>
      <c r="B323" s="30"/>
      <c r="C323" s="30"/>
      <c r="D323" s="226"/>
      <c r="E323" s="226"/>
      <c r="F323" s="226"/>
      <c r="G323" s="226"/>
      <c r="H323" s="30"/>
      <c r="I323" s="43"/>
      <c r="J323" s="44"/>
      <c r="K323" s="44"/>
      <c r="L323" s="45"/>
      <c r="Q323" s="262"/>
      <c r="R323" s="262"/>
      <c r="S323" s="262"/>
      <c r="T323" s="268"/>
      <c r="U323" s="268"/>
      <c r="V323" s="225"/>
      <c r="W323" s="225"/>
      <c r="X323" s="225"/>
    </row>
    <row r="324" spans="1:24">
      <c r="A324" s="130" t="s">
        <v>23</v>
      </c>
      <c r="B324" s="122"/>
      <c r="C324" s="122"/>
      <c r="D324" s="122"/>
      <c r="E324" s="122"/>
      <c r="F324" s="122"/>
      <c r="G324" s="122"/>
      <c r="H324" s="122"/>
      <c r="I324" s="122"/>
      <c r="J324" s="122"/>
      <c r="K324" s="122"/>
      <c r="L324" s="131"/>
    </row>
    <row r="325" spans="1:24" ht="24">
      <c r="A325" s="133" t="s">
        <v>40</v>
      </c>
      <c r="B325" s="492" t="s">
        <v>15</v>
      </c>
      <c r="C325" s="493"/>
      <c r="D325" s="512" t="s">
        <v>39</v>
      </c>
      <c r="E325" s="513"/>
      <c r="F325" s="514"/>
      <c r="G325" s="18" t="s">
        <v>16</v>
      </c>
      <c r="H325" s="18" t="s">
        <v>41</v>
      </c>
      <c r="I325" s="18" t="s">
        <v>18</v>
      </c>
      <c r="J325" s="18" t="s">
        <v>19</v>
      </c>
      <c r="K325" s="492" t="s">
        <v>20</v>
      </c>
      <c r="L325" s="494"/>
    </row>
    <row r="326" spans="1:24">
      <c r="A326" s="103"/>
      <c r="B326" s="517"/>
      <c r="C326" s="519"/>
      <c r="D326" s="517"/>
      <c r="E326" s="518"/>
      <c r="F326" s="519"/>
      <c r="G326" s="48"/>
      <c r="H326" s="6">
        <v>1</v>
      </c>
      <c r="I326" s="5" t="s">
        <v>42</v>
      </c>
      <c r="J326" s="139">
        <f>(G326*H326)</f>
        <v>0</v>
      </c>
      <c r="K326" s="498">
        <f>(B326*J326)</f>
        <v>0</v>
      </c>
      <c r="L326" s="499"/>
    </row>
    <row r="327" spans="1:24">
      <c r="A327" s="49"/>
      <c r="B327" s="31"/>
      <c r="C327" s="31"/>
      <c r="D327" s="31"/>
      <c r="E327" s="31"/>
      <c r="F327" s="31"/>
      <c r="G327" s="31"/>
      <c r="H327" s="31"/>
      <c r="I327" s="31"/>
      <c r="J327" s="23" t="s">
        <v>21</v>
      </c>
      <c r="K327" s="544">
        <f>SUM(K326)</f>
        <v>0</v>
      </c>
      <c r="L327" s="545"/>
    </row>
    <row r="328" spans="1:24" s="106" customFormat="1">
      <c r="A328" s="42"/>
      <c r="B328" s="30"/>
      <c r="C328" s="30"/>
      <c r="D328" s="30"/>
      <c r="E328" s="30"/>
      <c r="F328" s="30"/>
      <c r="G328" s="30"/>
      <c r="H328" s="30"/>
      <c r="I328" s="30"/>
      <c r="J328" s="122"/>
      <c r="K328" s="122"/>
      <c r="L328" s="131"/>
      <c r="Q328" s="262"/>
      <c r="R328" s="262"/>
      <c r="S328" s="262"/>
      <c r="T328" s="268"/>
      <c r="U328" s="268"/>
      <c r="V328" s="225"/>
      <c r="W328" s="225"/>
      <c r="X328" s="225"/>
    </row>
    <row r="329" spans="1:24" ht="18">
      <c r="A329" s="42" t="s">
        <v>26</v>
      </c>
      <c r="B329" s="521"/>
      <c r="C329" s="521"/>
      <c r="D329" s="521"/>
      <c r="E329" s="521"/>
      <c r="F329" s="521"/>
      <c r="G329" s="521"/>
      <c r="H329" s="521"/>
      <c r="I329" s="521"/>
      <c r="J329" s="546">
        <f>(K300+K318+K327)</f>
        <v>1845097.3453546367</v>
      </c>
      <c r="K329" s="546"/>
      <c r="L329" s="547"/>
    </row>
    <row r="330" spans="1:24">
      <c r="A330" s="42"/>
      <c r="B330" s="226"/>
      <c r="C330" s="226"/>
      <c r="D330" s="226"/>
      <c r="E330" s="226"/>
      <c r="F330" s="226"/>
      <c r="G330" s="226"/>
      <c r="H330" s="226"/>
      <c r="I330" s="226"/>
      <c r="J330" s="226"/>
      <c r="K330" s="226"/>
      <c r="L330" s="50"/>
    </row>
    <row r="331" spans="1:24" s="225" customFormat="1">
      <c r="A331" s="223"/>
      <c r="B331" s="520" t="str">
        <f>CONVERSION!H24</f>
        <v xml:space="preserve"> UN MILLON  OCHOCIENTOS  CUARENTA  Y  CINCO  MIL  NOVENTA  Y  SIETE  PESOS 35/100  M.N.</v>
      </c>
      <c r="C331" s="520"/>
      <c r="D331" s="520"/>
      <c r="E331" s="520"/>
      <c r="F331" s="520"/>
      <c r="G331" s="520"/>
      <c r="H331" s="520"/>
      <c r="I331" s="520"/>
      <c r="J331" s="520"/>
      <c r="K331" s="520"/>
      <c r="L331" s="224"/>
      <c r="Q331" s="262"/>
      <c r="R331" s="262"/>
      <c r="S331" s="262"/>
      <c r="T331" s="268"/>
      <c r="U331" s="268"/>
    </row>
    <row r="332" spans="1:24">
      <c r="A332" s="42"/>
      <c r="B332" s="521" t="s">
        <v>644</v>
      </c>
      <c r="C332" s="521"/>
      <c r="D332" s="521"/>
      <c r="E332" s="521"/>
      <c r="F332" s="521"/>
      <c r="G332" s="521"/>
      <c r="H332" s="521"/>
      <c r="I332" s="521"/>
      <c r="J332" s="521"/>
      <c r="K332" s="521"/>
      <c r="L332" s="50"/>
    </row>
    <row r="333" spans="1:24">
      <c r="A333" s="42"/>
      <c r="B333" s="226"/>
      <c r="C333" s="226"/>
      <c r="D333" s="226"/>
      <c r="E333" s="226"/>
      <c r="F333" s="226"/>
      <c r="G333" s="226"/>
      <c r="H333" s="226"/>
      <c r="I333" s="226"/>
      <c r="J333" s="226"/>
      <c r="K333" s="226"/>
      <c r="L333" s="50"/>
    </row>
    <row r="334" spans="1:24" ht="13.5" thickBot="1">
      <c r="A334" s="51"/>
      <c r="B334" s="12"/>
      <c r="C334" s="52"/>
      <c r="D334" s="52"/>
      <c r="E334" s="52"/>
      <c r="F334" s="52"/>
      <c r="G334" s="52"/>
      <c r="H334" s="52"/>
      <c r="I334" s="52"/>
      <c r="J334" s="52"/>
      <c r="K334" s="52"/>
      <c r="L334" s="53"/>
    </row>
    <row r="335" spans="1:24" ht="4.5" customHeight="1" thickBot="1">
      <c r="A335" s="28"/>
      <c r="B335" s="28"/>
      <c r="C335" s="28"/>
      <c r="D335" s="28"/>
      <c r="E335" s="28"/>
      <c r="F335" s="28"/>
      <c r="G335" s="28"/>
      <c r="H335" s="28"/>
      <c r="I335" s="28"/>
      <c r="J335" s="28"/>
      <c r="K335" s="28"/>
      <c r="L335" s="28"/>
    </row>
    <row r="336" spans="1:24" ht="13.5" thickBot="1">
      <c r="A336" s="537" t="s">
        <v>66</v>
      </c>
      <c r="B336" s="538"/>
      <c r="C336" s="538"/>
      <c r="D336" s="538"/>
      <c r="E336" s="538"/>
      <c r="F336" s="538"/>
      <c r="G336" s="538"/>
      <c r="H336" s="538"/>
      <c r="I336" s="538"/>
      <c r="J336" s="538"/>
      <c r="K336" s="538"/>
      <c r="L336" s="539"/>
    </row>
    <row r="337" spans="1:24">
      <c r="A337" s="540" t="s">
        <v>30</v>
      </c>
      <c r="B337" s="541"/>
      <c r="C337" s="541"/>
      <c r="D337" s="54"/>
      <c r="E337" s="55"/>
      <c r="F337" s="55"/>
      <c r="G337" s="55"/>
      <c r="H337" s="55"/>
      <c r="I337" s="55"/>
      <c r="J337" s="55"/>
      <c r="K337" s="55"/>
      <c r="L337" s="56"/>
    </row>
    <row r="338" spans="1:24">
      <c r="A338" s="238"/>
      <c r="B338" s="27"/>
      <c r="C338" s="27"/>
      <c r="D338" s="36"/>
      <c r="E338" s="30"/>
      <c r="F338" s="30"/>
      <c r="G338" s="30"/>
      <c r="H338" s="30"/>
      <c r="I338" s="30"/>
      <c r="J338" s="30"/>
      <c r="K338" s="30"/>
      <c r="L338" s="37"/>
    </row>
    <row r="339" spans="1:24">
      <c r="A339" s="42"/>
      <c r="B339" s="30"/>
      <c r="C339" s="30"/>
      <c r="D339" s="36"/>
      <c r="E339" s="30"/>
      <c r="F339" s="30"/>
      <c r="G339" s="30"/>
      <c r="H339" s="30"/>
      <c r="I339" s="30"/>
      <c r="J339" s="30"/>
      <c r="K339" s="30"/>
      <c r="L339" s="37"/>
    </row>
    <row r="340" spans="1:24" ht="18">
      <c r="A340" s="42"/>
      <c r="B340" s="521"/>
      <c r="C340" s="521"/>
      <c r="D340" s="521"/>
      <c r="E340" s="521"/>
      <c r="F340" s="521"/>
      <c r="G340" s="521"/>
      <c r="H340" s="521"/>
      <c r="I340" s="521"/>
      <c r="J340" s="542">
        <v>0</v>
      </c>
      <c r="K340" s="542"/>
      <c r="L340" s="543"/>
    </row>
    <row r="341" spans="1:24">
      <c r="A341" s="42"/>
      <c r="B341" s="226"/>
      <c r="C341" s="226"/>
      <c r="D341" s="226"/>
      <c r="E341" s="226"/>
      <c r="F341" s="226"/>
      <c r="G341" s="226"/>
      <c r="H341" s="226"/>
      <c r="I341" s="226"/>
      <c r="J341" s="226"/>
      <c r="K341" s="226"/>
      <c r="L341" s="50"/>
    </row>
    <row r="342" spans="1:24" s="225" customFormat="1">
      <c r="A342" s="223"/>
      <c r="B342" s="520" t="str">
        <f>'CONV REF'!H24</f>
        <v/>
      </c>
      <c r="C342" s="520"/>
      <c r="D342" s="520"/>
      <c r="E342" s="520"/>
      <c r="F342" s="520"/>
      <c r="G342" s="520"/>
      <c r="H342" s="520"/>
      <c r="I342" s="520"/>
      <c r="J342" s="520"/>
      <c r="K342" s="520"/>
      <c r="L342" s="224"/>
      <c r="Q342" s="262"/>
      <c r="R342" s="262"/>
      <c r="S342" s="262"/>
      <c r="T342" s="268"/>
      <c r="U342" s="268"/>
    </row>
    <row r="343" spans="1:24">
      <c r="A343" s="42"/>
      <c r="B343" s="521" t="s">
        <v>644</v>
      </c>
      <c r="C343" s="521"/>
      <c r="D343" s="521"/>
      <c r="E343" s="521"/>
      <c r="F343" s="521"/>
      <c r="G343" s="521"/>
      <c r="H343" s="521"/>
      <c r="I343" s="521"/>
      <c r="J343" s="521"/>
      <c r="K343" s="521"/>
      <c r="L343" s="50"/>
    </row>
    <row r="344" spans="1:24">
      <c r="A344" s="42"/>
      <c r="B344" s="30"/>
      <c r="C344" s="30"/>
      <c r="D344" s="30"/>
      <c r="E344" s="522"/>
      <c r="F344" s="522"/>
      <c r="G344" s="522"/>
      <c r="H344" s="522"/>
      <c r="I344" s="522"/>
      <c r="J344" s="522"/>
      <c r="K344" s="522"/>
      <c r="L344" s="523"/>
    </row>
    <row r="345" spans="1:24" s="225" customFormat="1" ht="13.5" thickBot="1">
      <c r="A345" s="524" t="s">
        <v>24</v>
      </c>
      <c r="B345" s="525"/>
      <c r="C345" s="525"/>
      <c r="D345" s="525"/>
      <c r="E345" s="525"/>
      <c r="F345" s="525"/>
      <c r="G345" s="525"/>
      <c r="H345" s="525"/>
      <c r="I345" s="525"/>
      <c r="J345" s="525"/>
      <c r="K345" s="525"/>
      <c r="L345" s="526"/>
      <c r="Q345" s="262"/>
      <c r="R345" s="262"/>
      <c r="S345" s="262"/>
      <c r="T345" s="268"/>
      <c r="U345" s="268"/>
    </row>
    <row r="346" spans="1:24" ht="4.5" customHeight="1" thickBot="1">
      <c r="A346" s="28"/>
      <c r="B346" s="28"/>
      <c r="C346" s="28"/>
      <c r="D346" s="28"/>
      <c r="E346" s="28"/>
      <c r="F346" s="28"/>
      <c r="G346" s="28"/>
      <c r="H346" s="28"/>
      <c r="I346" s="28"/>
      <c r="J346" s="28"/>
      <c r="K346" s="28"/>
      <c r="L346" s="28"/>
    </row>
    <row r="347" spans="1:24" s="106" customFormat="1">
      <c r="A347" s="527" t="s">
        <v>25</v>
      </c>
      <c r="B347" s="528"/>
      <c r="C347" s="528"/>
      <c r="D347" s="528"/>
      <c r="E347" s="528"/>
      <c r="F347" s="528"/>
      <c r="G347" s="528"/>
      <c r="H347" s="528"/>
      <c r="I347" s="528"/>
      <c r="J347" s="528"/>
      <c r="K347" s="528"/>
      <c r="L347" s="529"/>
      <c r="Q347" s="262"/>
      <c r="R347" s="262"/>
      <c r="S347" s="262"/>
      <c r="T347" s="268"/>
      <c r="U347" s="268"/>
      <c r="V347" s="225"/>
      <c r="W347" s="225"/>
      <c r="X347" s="225"/>
    </row>
    <row r="348" spans="1:24" s="106" customFormat="1">
      <c r="A348" s="530"/>
      <c r="B348" s="531"/>
      <c r="C348" s="531"/>
      <c r="D348" s="531"/>
      <c r="E348" s="531"/>
      <c r="F348" s="531"/>
      <c r="G348" s="531"/>
      <c r="H348" s="531"/>
      <c r="I348" s="531"/>
      <c r="J348" s="531"/>
      <c r="K348" s="531"/>
      <c r="L348" s="532"/>
      <c r="Q348" s="262"/>
      <c r="R348" s="262"/>
      <c r="S348" s="262"/>
      <c r="T348" s="268"/>
      <c r="U348" s="268"/>
      <c r="V348" s="225"/>
      <c r="W348" s="225"/>
      <c r="X348" s="225"/>
    </row>
    <row r="349" spans="1:24" s="106" customFormat="1" ht="12.75" customHeight="1">
      <c r="A349" s="530"/>
      <c r="B349" s="531"/>
      <c r="C349" s="531"/>
      <c r="D349" s="531"/>
      <c r="E349" s="531"/>
      <c r="F349" s="531"/>
      <c r="G349" s="531"/>
      <c r="H349" s="531"/>
      <c r="I349" s="531"/>
      <c r="J349" s="531"/>
      <c r="K349" s="531"/>
      <c r="L349" s="532"/>
      <c r="Q349" s="262"/>
      <c r="R349" s="262"/>
      <c r="S349" s="262"/>
      <c r="T349" s="268"/>
      <c r="U349" s="268"/>
      <c r="V349" s="225"/>
      <c r="W349" s="225"/>
      <c r="X349" s="225"/>
    </row>
    <row r="350" spans="1:24" s="106" customFormat="1" ht="12.75" customHeight="1" thickBot="1">
      <c r="A350" s="533"/>
      <c r="B350" s="534"/>
      <c r="C350" s="534"/>
      <c r="D350" s="534"/>
      <c r="E350" s="534"/>
      <c r="F350" s="534"/>
      <c r="G350" s="534"/>
      <c r="H350" s="534"/>
      <c r="I350" s="534"/>
      <c r="J350" s="534"/>
      <c r="K350" s="534"/>
      <c r="L350" s="535"/>
      <c r="Q350" s="262"/>
      <c r="R350" s="262"/>
      <c r="S350" s="262"/>
      <c r="T350" s="268"/>
      <c r="U350" s="268"/>
      <c r="V350" s="225"/>
      <c r="W350" s="225"/>
      <c r="X350" s="225"/>
    </row>
    <row r="351" spans="1:24" s="106" customFormat="1">
      <c r="A351" s="32"/>
      <c r="B351" s="32"/>
      <c r="C351" s="32"/>
      <c r="D351" s="32"/>
      <c r="E351" s="32"/>
      <c r="F351" s="32"/>
      <c r="G351" s="32"/>
      <c r="H351" s="32"/>
      <c r="I351" s="32"/>
      <c r="J351" s="32"/>
      <c r="K351" s="32"/>
      <c r="L351" s="32"/>
      <c r="Q351" s="262"/>
      <c r="R351" s="262"/>
      <c r="S351" s="262"/>
      <c r="T351" s="268"/>
      <c r="U351" s="268"/>
      <c r="V351" s="225"/>
      <c r="W351" s="225"/>
      <c r="X351" s="225"/>
    </row>
    <row r="352" spans="1:24" s="106" customFormat="1">
      <c r="A352" s="32"/>
      <c r="B352" s="32"/>
      <c r="C352" s="32"/>
      <c r="D352" s="32"/>
      <c r="E352" s="32"/>
      <c r="F352" s="32"/>
      <c r="G352" s="32"/>
      <c r="H352" s="32"/>
      <c r="I352" s="32"/>
      <c r="J352" s="32"/>
      <c r="K352" s="32"/>
      <c r="L352" s="32"/>
      <c r="Q352" s="262"/>
      <c r="R352" s="262"/>
      <c r="S352" s="262"/>
      <c r="T352" s="268"/>
      <c r="U352" s="268"/>
      <c r="V352" s="225"/>
      <c r="W352" s="225"/>
      <c r="X352" s="225"/>
    </row>
    <row r="353" spans="1:24" s="106" customFormat="1">
      <c r="A353" s="32"/>
      <c r="B353" s="32"/>
      <c r="C353" s="32"/>
      <c r="D353" s="32"/>
      <c r="E353" s="32"/>
      <c r="F353" s="32"/>
      <c r="G353" s="32"/>
      <c r="H353" s="32"/>
      <c r="I353" s="32"/>
      <c r="J353" s="32"/>
      <c r="K353" s="32"/>
      <c r="L353" s="32"/>
      <c r="Q353" s="262"/>
      <c r="R353" s="262"/>
      <c r="S353" s="262"/>
      <c r="T353" s="268"/>
      <c r="U353" s="268"/>
      <c r="V353" s="225"/>
      <c r="W353" s="225"/>
      <c r="X353" s="225"/>
    </row>
    <row r="354" spans="1:24" s="106" customFormat="1">
      <c r="A354" s="32"/>
      <c r="B354" s="32"/>
      <c r="C354" s="32"/>
      <c r="D354" s="32"/>
      <c r="E354" s="32"/>
      <c r="F354" s="32"/>
      <c r="G354" s="32"/>
      <c r="H354" s="32"/>
      <c r="I354" s="32"/>
      <c r="J354" s="32"/>
      <c r="K354" s="32"/>
      <c r="L354" s="32"/>
      <c r="Q354" s="262"/>
      <c r="R354" s="262"/>
      <c r="S354" s="262"/>
      <c r="T354" s="268"/>
      <c r="U354" s="268"/>
      <c r="V354" s="225"/>
      <c r="W354" s="225"/>
      <c r="X354" s="225"/>
    </row>
    <row r="355" spans="1:24" s="106" customFormat="1">
      <c r="A355" s="32"/>
      <c r="B355" s="32"/>
      <c r="C355" s="32"/>
      <c r="D355" s="32"/>
      <c r="E355" s="32"/>
      <c r="F355" s="32"/>
      <c r="G355" s="32"/>
      <c r="H355" s="32"/>
      <c r="I355" s="32"/>
      <c r="J355" s="32"/>
      <c r="K355" s="32"/>
      <c r="L355" s="32"/>
      <c r="Q355" s="262"/>
      <c r="R355" s="262"/>
      <c r="S355" s="262"/>
      <c r="T355" s="268"/>
      <c r="U355" s="268"/>
      <c r="V355" s="225"/>
      <c r="W355" s="225"/>
      <c r="X355" s="225"/>
    </row>
    <row r="356" spans="1:24" s="106" customFormat="1">
      <c r="A356" s="32"/>
      <c r="B356" s="32"/>
      <c r="C356" s="32"/>
      <c r="D356" s="32"/>
      <c r="E356" s="32"/>
      <c r="F356" s="32"/>
      <c r="G356" s="32"/>
      <c r="H356" s="32"/>
      <c r="I356" s="32"/>
      <c r="J356" s="32"/>
      <c r="K356" s="32"/>
      <c r="L356" s="32"/>
      <c r="Q356" s="262"/>
      <c r="R356" s="262"/>
      <c r="S356" s="262"/>
      <c r="T356" s="268"/>
      <c r="U356" s="268"/>
      <c r="V356" s="225"/>
      <c r="W356" s="225"/>
      <c r="X356" s="225"/>
    </row>
    <row r="357" spans="1:24" s="106" customFormat="1" ht="13.5" thickBot="1">
      <c r="A357" s="32"/>
      <c r="B357" s="536"/>
      <c r="C357" s="536"/>
      <c r="D357" s="536"/>
      <c r="E357" s="536"/>
      <c r="F357" s="32"/>
      <c r="G357" s="32"/>
      <c r="H357" s="32"/>
      <c r="I357" s="26"/>
      <c r="J357" s="26"/>
      <c r="K357" s="26"/>
      <c r="L357" s="32"/>
      <c r="Q357" s="262"/>
      <c r="R357" s="262"/>
      <c r="S357" s="262"/>
      <c r="T357" s="268"/>
      <c r="U357" s="268"/>
      <c r="V357" s="225"/>
      <c r="W357" s="225"/>
      <c r="X357" s="225"/>
    </row>
    <row r="358" spans="1:24" s="106" customFormat="1">
      <c r="A358" s="32"/>
      <c r="B358" s="515" t="str">
        <f>B75</f>
        <v>Firma del Perito</v>
      </c>
      <c r="C358" s="515"/>
      <c r="D358" s="515"/>
      <c r="E358" s="515"/>
      <c r="F358" s="32"/>
      <c r="G358" s="32"/>
      <c r="H358" s="32"/>
      <c r="I358" s="515" t="s">
        <v>153</v>
      </c>
      <c r="J358" s="515"/>
      <c r="K358" s="515"/>
      <c r="L358" s="32"/>
      <c r="Q358" s="262"/>
      <c r="R358" s="262"/>
      <c r="S358" s="262"/>
      <c r="T358" s="268"/>
      <c r="U358" s="268"/>
      <c r="V358" s="225"/>
      <c r="W358" s="225"/>
      <c r="X358" s="225"/>
    </row>
    <row r="359" spans="1:24">
      <c r="A359" s="13"/>
      <c r="B359" s="13"/>
      <c r="C359" s="13"/>
      <c r="D359" s="13"/>
      <c r="E359" s="13"/>
      <c r="F359" s="13"/>
      <c r="G359" s="13"/>
      <c r="H359" s="13"/>
      <c r="I359" s="16"/>
      <c r="J359" s="1"/>
      <c r="K359" s="1"/>
      <c r="L359" s="4"/>
    </row>
    <row r="360" spans="1:24">
      <c r="A360" s="3"/>
      <c r="B360" s="3"/>
      <c r="C360" s="3"/>
      <c r="D360" s="3"/>
      <c r="E360" s="3"/>
      <c r="F360" s="3"/>
      <c r="G360" s="3"/>
      <c r="H360" s="3"/>
      <c r="I360" s="3"/>
    </row>
    <row r="367" spans="1:24" hidden="1"/>
    <row r="368" spans="1:24" hidden="1"/>
    <row r="369" spans="4:11" hidden="1"/>
    <row r="370" spans="4:11" hidden="1"/>
    <row r="371" spans="4:11" hidden="1">
      <c r="D371" s="249" t="s">
        <v>1315</v>
      </c>
      <c r="E371" s="249" t="s">
        <v>1316</v>
      </c>
      <c r="F371" s="249" t="s">
        <v>1317</v>
      </c>
      <c r="G371" s="253" t="s">
        <v>1318</v>
      </c>
      <c r="H371" s="249" t="s">
        <v>1319</v>
      </c>
      <c r="I371" s="249" t="s">
        <v>1320</v>
      </c>
      <c r="J371" s="254" t="s">
        <v>1321</v>
      </c>
      <c r="K371" s="249" t="s">
        <v>1322</v>
      </c>
    </row>
    <row r="372" spans="4:11" hidden="1">
      <c r="D372" s="249">
        <v>1</v>
      </c>
      <c r="E372" s="249">
        <v>1</v>
      </c>
      <c r="F372" s="249">
        <v>5490</v>
      </c>
      <c r="G372" s="250" t="s">
        <v>158</v>
      </c>
      <c r="H372" s="249">
        <v>224</v>
      </c>
      <c r="I372" s="249">
        <v>8</v>
      </c>
      <c r="J372" s="251">
        <v>72</v>
      </c>
      <c r="K372" s="249">
        <v>32</v>
      </c>
    </row>
    <row r="373" spans="4:11" hidden="1">
      <c r="D373" s="249">
        <v>2</v>
      </c>
      <c r="E373" s="249">
        <v>1</v>
      </c>
      <c r="F373" s="249">
        <v>5500</v>
      </c>
      <c r="G373" s="252" t="s">
        <v>158</v>
      </c>
      <c r="H373" s="249">
        <v>147.875</v>
      </c>
      <c r="I373" s="249">
        <v>6.5</v>
      </c>
      <c r="J373" s="251">
        <v>58.5</v>
      </c>
      <c r="K373" s="249">
        <v>26</v>
      </c>
    </row>
    <row r="374" spans="4:11" hidden="1">
      <c r="D374" s="249">
        <v>3</v>
      </c>
      <c r="E374" s="249">
        <v>1</v>
      </c>
      <c r="F374" s="249">
        <v>5490</v>
      </c>
      <c r="G374" s="250" t="s">
        <v>158</v>
      </c>
      <c r="H374" s="249">
        <v>423.5</v>
      </c>
      <c r="I374" s="249">
        <v>11</v>
      </c>
      <c r="J374" s="251">
        <v>99</v>
      </c>
      <c r="K374" s="249">
        <v>44</v>
      </c>
    </row>
    <row r="375" spans="4:11" hidden="1">
      <c r="D375" s="249">
        <v>4</v>
      </c>
      <c r="E375" s="249">
        <v>1</v>
      </c>
      <c r="F375" s="249">
        <v>3150</v>
      </c>
      <c r="G375" s="252" t="s">
        <v>158</v>
      </c>
      <c r="H375" s="249">
        <v>171.5</v>
      </c>
      <c r="I375" s="249">
        <v>7</v>
      </c>
      <c r="J375" s="251">
        <v>63</v>
      </c>
      <c r="K375" s="249">
        <v>28</v>
      </c>
    </row>
    <row r="376" spans="4:11" hidden="1">
      <c r="D376" s="249">
        <v>5</v>
      </c>
      <c r="E376" s="249">
        <v>1</v>
      </c>
      <c r="F376" s="249">
        <v>2770</v>
      </c>
      <c r="G376" s="250" t="s">
        <v>158</v>
      </c>
      <c r="H376" s="249">
        <v>147.875</v>
      </c>
      <c r="I376" s="249">
        <v>6.5</v>
      </c>
      <c r="J376" s="251">
        <v>58.5</v>
      </c>
      <c r="K376" s="249">
        <v>26</v>
      </c>
    </row>
    <row r="377" spans="4:11" hidden="1">
      <c r="D377" s="249">
        <v>6</v>
      </c>
      <c r="E377" s="249">
        <v>1</v>
      </c>
      <c r="F377" s="249">
        <v>2750</v>
      </c>
      <c r="G377" s="252" t="s">
        <v>158</v>
      </c>
      <c r="H377" s="249">
        <v>462.875</v>
      </c>
      <c r="I377" s="249">
        <v>11.5</v>
      </c>
      <c r="J377" s="251">
        <v>103.5</v>
      </c>
      <c r="K377" s="249">
        <v>46</v>
      </c>
    </row>
    <row r="378" spans="4:11" hidden="1">
      <c r="D378" s="249">
        <v>7</v>
      </c>
      <c r="E378" s="249">
        <v>1</v>
      </c>
      <c r="F378" s="249">
        <v>2750</v>
      </c>
      <c r="G378" s="250" t="s">
        <v>158</v>
      </c>
      <c r="H378" s="249">
        <v>196.875</v>
      </c>
      <c r="I378" s="249">
        <v>7.5</v>
      </c>
      <c r="J378" s="251">
        <v>67.5</v>
      </c>
      <c r="K378" s="249">
        <v>30</v>
      </c>
    </row>
    <row r="379" spans="4:11" hidden="1">
      <c r="D379" s="249">
        <v>8</v>
      </c>
      <c r="E379" s="249">
        <v>1</v>
      </c>
      <c r="F379" s="249">
        <v>2770</v>
      </c>
      <c r="G379" s="252" t="s">
        <v>158</v>
      </c>
      <c r="H379" s="249">
        <v>126</v>
      </c>
      <c r="I379" s="249">
        <v>6</v>
      </c>
      <c r="J379" s="251">
        <v>54</v>
      </c>
      <c r="K379" s="249">
        <v>24</v>
      </c>
    </row>
    <row r="380" spans="4:11" hidden="1">
      <c r="D380" s="249">
        <v>9</v>
      </c>
      <c r="E380" s="249">
        <v>1</v>
      </c>
      <c r="F380" s="249">
        <v>3490</v>
      </c>
      <c r="G380" s="250" t="s">
        <v>158</v>
      </c>
      <c r="H380" s="249">
        <v>196.875</v>
      </c>
      <c r="I380" s="249">
        <v>7.5</v>
      </c>
      <c r="J380" s="251">
        <v>67.5</v>
      </c>
      <c r="K380" s="249">
        <v>30</v>
      </c>
    </row>
    <row r="381" spans="4:11" hidden="1">
      <c r="D381" s="249">
        <v>10</v>
      </c>
      <c r="E381" s="249">
        <v>1</v>
      </c>
      <c r="F381" s="249">
        <v>4860</v>
      </c>
      <c r="G381" s="252" t="s">
        <v>158</v>
      </c>
      <c r="H381" s="249">
        <v>462.875</v>
      </c>
      <c r="I381" s="249">
        <v>11.5</v>
      </c>
      <c r="J381" s="251">
        <v>103.5</v>
      </c>
      <c r="K381" s="249">
        <v>46</v>
      </c>
    </row>
    <row r="382" spans="4:11" hidden="1">
      <c r="D382" s="249">
        <v>11</v>
      </c>
      <c r="E382" s="249">
        <v>3</v>
      </c>
      <c r="F382" s="249">
        <v>4850</v>
      </c>
      <c r="G382" s="250" t="s">
        <v>158</v>
      </c>
      <c r="H382" s="249">
        <v>196.875</v>
      </c>
      <c r="I382" s="249">
        <v>7.5</v>
      </c>
      <c r="J382" s="251">
        <v>67.5</v>
      </c>
      <c r="K382" s="249">
        <v>30</v>
      </c>
    </row>
    <row r="383" spans="4:11" hidden="1">
      <c r="D383" s="249">
        <v>12</v>
      </c>
      <c r="E383" s="249">
        <v>1</v>
      </c>
      <c r="F383" s="249">
        <v>2760</v>
      </c>
      <c r="G383" s="252" t="s">
        <v>158</v>
      </c>
      <c r="H383" s="249">
        <v>171.5</v>
      </c>
      <c r="I383" s="249">
        <v>7</v>
      </c>
      <c r="J383" s="251">
        <v>63</v>
      </c>
      <c r="K383" s="249">
        <v>28</v>
      </c>
    </row>
    <row r="384" spans="4:11" hidden="1">
      <c r="D384" s="249">
        <v>13</v>
      </c>
      <c r="E384" s="249">
        <v>1</v>
      </c>
      <c r="F384" s="249">
        <v>3470</v>
      </c>
      <c r="G384" s="250" t="s">
        <v>158</v>
      </c>
      <c r="H384" s="249">
        <v>171.5</v>
      </c>
      <c r="I384" s="249">
        <v>7</v>
      </c>
      <c r="J384" s="251">
        <v>63</v>
      </c>
      <c r="K384" s="249">
        <v>28</v>
      </c>
    </row>
    <row r="385" spans="4:11" hidden="1">
      <c r="D385" s="249">
        <v>14</v>
      </c>
      <c r="E385" s="249">
        <v>3</v>
      </c>
      <c r="F385" s="249">
        <v>4850</v>
      </c>
      <c r="G385" s="252" t="s">
        <v>158</v>
      </c>
      <c r="H385" s="249">
        <v>196.875</v>
      </c>
      <c r="I385" s="249">
        <v>7.5</v>
      </c>
      <c r="J385" s="251">
        <v>67.5</v>
      </c>
      <c r="K385" s="249">
        <v>30</v>
      </c>
    </row>
    <row r="386" spans="4:11" hidden="1">
      <c r="D386" s="249">
        <v>15</v>
      </c>
      <c r="E386" s="249">
        <v>3</v>
      </c>
      <c r="F386" s="249">
        <v>6330</v>
      </c>
      <c r="G386" s="250" t="s">
        <v>158</v>
      </c>
      <c r="H386" s="249">
        <v>462.875</v>
      </c>
      <c r="I386" s="249">
        <v>11.5</v>
      </c>
      <c r="J386" s="251">
        <v>103.5</v>
      </c>
      <c r="K386" s="249">
        <v>46</v>
      </c>
    </row>
    <row r="387" spans="4:11" hidden="1">
      <c r="D387" s="249">
        <v>16</v>
      </c>
      <c r="E387" s="249">
        <v>3</v>
      </c>
      <c r="F387" s="249">
        <v>4250</v>
      </c>
      <c r="G387" s="252" t="s">
        <v>158</v>
      </c>
      <c r="H387" s="249">
        <v>462.875</v>
      </c>
      <c r="I387" s="249">
        <v>11.5</v>
      </c>
      <c r="J387" s="251">
        <v>103.5</v>
      </c>
      <c r="K387" s="249">
        <v>46</v>
      </c>
    </row>
    <row r="388" spans="4:11" hidden="1">
      <c r="D388" s="249">
        <v>17</v>
      </c>
      <c r="E388" s="249">
        <v>3</v>
      </c>
      <c r="F388" s="249">
        <v>4250</v>
      </c>
      <c r="G388" s="250" t="s">
        <v>158</v>
      </c>
      <c r="H388" s="249">
        <v>252.875</v>
      </c>
      <c r="I388" s="249">
        <v>8.5</v>
      </c>
      <c r="J388" s="251">
        <v>76.5</v>
      </c>
      <c r="K388" s="249">
        <v>34</v>
      </c>
    </row>
    <row r="389" spans="4:11" hidden="1">
      <c r="D389" s="249">
        <v>18</v>
      </c>
      <c r="E389" s="249">
        <v>3</v>
      </c>
      <c r="F389" s="249">
        <v>4260</v>
      </c>
      <c r="G389" s="252" t="s">
        <v>158</v>
      </c>
      <c r="H389" s="249">
        <v>196.875</v>
      </c>
      <c r="I389" s="249">
        <v>7.5</v>
      </c>
      <c r="J389" s="251">
        <v>67.5</v>
      </c>
      <c r="K389" s="249">
        <v>30</v>
      </c>
    </row>
    <row r="390" spans="4:11" hidden="1">
      <c r="D390" s="249">
        <v>19</v>
      </c>
      <c r="E390" s="249">
        <v>4</v>
      </c>
      <c r="F390" s="249">
        <v>4240</v>
      </c>
      <c r="G390" s="250" t="s">
        <v>158</v>
      </c>
      <c r="H390" s="249">
        <v>224</v>
      </c>
      <c r="I390" s="249">
        <v>8</v>
      </c>
      <c r="J390" s="251">
        <v>72</v>
      </c>
      <c r="K390" s="249">
        <v>32</v>
      </c>
    </row>
    <row r="391" spans="4:11" hidden="1">
      <c r="D391" s="249">
        <v>20</v>
      </c>
      <c r="E391" s="249">
        <v>3</v>
      </c>
      <c r="F391" s="249">
        <v>4250</v>
      </c>
      <c r="G391" s="252" t="s">
        <v>158</v>
      </c>
      <c r="H391" s="249">
        <v>224</v>
      </c>
      <c r="I391" s="249">
        <v>8</v>
      </c>
      <c r="J391" s="251">
        <v>72</v>
      </c>
      <c r="K391" s="249">
        <v>32</v>
      </c>
    </row>
    <row r="392" spans="4:11" hidden="1">
      <c r="D392" s="249">
        <v>21</v>
      </c>
      <c r="E392" s="249">
        <v>3</v>
      </c>
      <c r="F392" s="249">
        <v>2820</v>
      </c>
      <c r="G392" s="250" t="s">
        <v>158</v>
      </c>
      <c r="H392" s="249">
        <v>126</v>
      </c>
      <c r="I392" s="249">
        <v>6</v>
      </c>
      <c r="J392" s="251">
        <v>54</v>
      </c>
      <c r="K392" s="249">
        <v>24</v>
      </c>
    </row>
    <row r="393" spans="4:11" hidden="1">
      <c r="D393" s="249">
        <v>22</v>
      </c>
      <c r="E393" s="249">
        <v>3</v>
      </c>
      <c r="F393" s="249">
        <v>2830</v>
      </c>
      <c r="G393" s="252" t="s">
        <v>158</v>
      </c>
      <c r="H393" s="249">
        <v>147.875</v>
      </c>
      <c r="I393" s="249">
        <v>6.5</v>
      </c>
      <c r="J393" s="251">
        <v>58.5</v>
      </c>
      <c r="K393" s="249">
        <v>26</v>
      </c>
    </row>
    <row r="394" spans="4:11" hidden="1">
      <c r="D394" s="249">
        <v>23</v>
      </c>
      <c r="E394" s="249">
        <v>3</v>
      </c>
      <c r="F394" s="249">
        <v>3500</v>
      </c>
      <c r="G394" s="250" t="s">
        <v>158</v>
      </c>
      <c r="H394" s="249">
        <v>147.875</v>
      </c>
      <c r="I394" s="249">
        <v>6.5</v>
      </c>
      <c r="J394" s="251">
        <v>58.5</v>
      </c>
      <c r="K394" s="249">
        <v>26</v>
      </c>
    </row>
    <row r="395" spans="4:11" hidden="1">
      <c r="D395" s="249">
        <v>24</v>
      </c>
      <c r="E395" s="249">
        <v>3</v>
      </c>
      <c r="F395" s="249">
        <v>3490</v>
      </c>
      <c r="G395" s="252" t="s">
        <v>158</v>
      </c>
      <c r="H395" s="249">
        <v>192</v>
      </c>
      <c r="I395" s="249">
        <v>8</v>
      </c>
      <c r="J395" s="251">
        <v>64</v>
      </c>
      <c r="K395" s="249">
        <v>24</v>
      </c>
    </row>
    <row r="396" spans="4:11" hidden="1">
      <c r="D396" s="249">
        <v>25</v>
      </c>
      <c r="E396" s="249">
        <v>3</v>
      </c>
      <c r="F396" s="249">
        <v>3480</v>
      </c>
      <c r="G396" s="250" t="s">
        <v>158</v>
      </c>
      <c r="H396" s="249">
        <v>462.875</v>
      </c>
      <c r="I396" s="249">
        <v>11.5</v>
      </c>
      <c r="J396" s="251">
        <v>103.5</v>
      </c>
      <c r="K396" s="249">
        <v>46</v>
      </c>
    </row>
    <row r="397" spans="4:11" hidden="1">
      <c r="D397" s="249">
        <v>26</v>
      </c>
      <c r="E397" s="249">
        <v>3</v>
      </c>
      <c r="F397" s="249">
        <v>2770</v>
      </c>
      <c r="G397" s="252" t="s">
        <v>158</v>
      </c>
      <c r="H397" s="249">
        <v>385.875</v>
      </c>
      <c r="I397" s="249">
        <v>10.5</v>
      </c>
      <c r="J397" s="251">
        <v>94.5</v>
      </c>
      <c r="K397" s="249">
        <v>42</v>
      </c>
    </row>
    <row r="398" spans="4:11" hidden="1">
      <c r="D398" s="249">
        <v>27</v>
      </c>
      <c r="E398" s="249">
        <v>3</v>
      </c>
      <c r="F398" s="249">
        <v>2770</v>
      </c>
      <c r="G398" s="250" t="s">
        <v>158</v>
      </c>
      <c r="H398" s="249">
        <v>171.5</v>
      </c>
      <c r="I398" s="249">
        <v>7</v>
      </c>
      <c r="J398" s="251">
        <v>63</v>
      </c>
      <c r="K398" s="249">
        <v>28</v>
      </c>
    </row>
    <row r="399" spans="4:11" hidden="1">
      <c r="D399" s="249">
        <v>28</v>
      </c>
      <c r="E399" s="249">
        <v>2</v>
      </c>
      <c r="F399" s="249">
        <v>2770</v>
      </c>
      <c r="G399" s="252" t="s">
        <v>158</v>
      </c>
      <c r="H399" s="249">
        <v>147.875</v>
      </c>
      <c r="I399" s="249">
        <v>6.5</v>
      </c>
      <c r="J399" s="251">
        <v>58.5</v>
      </c>
      <c r="K399" s="249">
        <v>26</v>
      </c>
    </row>
    <row r="400" spans="4:11" hidden="1">
      <c r="D400" s="249">
        <v>29</v>
      </c>
      <c r="E400" s="249">
        <v>2</v>
      </c>
      <c r="F400" s="249">
        <v>5880</v>
      </c>
      <c r="G400" s="250" t="s">
        <v>158</v>
      </c>
      <c r="H400" s="249">
        <v>252.875</v>
      </c>
      <c r="I400" s="249">
        <v>8.5</v>
      </c>
      <c r="J400" s="251">
        <v>76.5</v>
      </c>
      <c r="K400" s="249">
        <v>34</v>
      </c>
    </row>
    <row r="401" spans="4:11" hidden="1">
      <c r="D401" s="249">
        <v>30</v>
      </c>
      <c r="E401" s="249">
        <v>2</v>
      </c>
      <c r="F401" s="249">
        <v>3160</v>
      </c>
      <c r="G401" s="252" t="s">
        <v>158</v>
      </c>
      <c r="H401" s="249">
        <v>171.5</v>
      </c>
      <c r="I401" s="249">
        <v>7</v>
      </c>
      <c r="J401" s="251">
        <v>63</v>
      </c>
      <c r="K401" s="249">
        <v>28</v>
      </c>
    </row>
    <row r="402" spans="4:11" hidden="1">
      <c r="D402" s="249">
        <v>31</v>
      </c>
      <c r="E402" s="249">
        <v>2</v>
      </c>
      <c r="F402" s="249">
        <v>6540</v>
      </c>
      <c r="G402" s="250" t="s">
        <v>158</v>
      </c>
      <c r="H402" s="249">
        <v>315.875</v>
      </c>
      <c r="I402" s="249">
        <v>9.5</v>
      </c>
      <c r="J402" s="251">
        <v>85.5</v>
      </c>
      <c r="K402" s="249">
        <v>38</v>
      </c>
    </row>
    <row r="403" spans="4:11" hidden="1">
      <c r="D403" s="249">
        <v>32</v>
      </c>
      <c r="E403" s="249">
        <v>2</v>
      </c>
      <c r="F403" s="249">
        <v>4860</v>
      </c>
      <c r="G403" s="252" t="s">
        <v>158</v>
      </c>
      <c r="H403" s="249">
        <v>224</v>
      </c>
      <c r="I403" s="249">
        <v>8</v>
      </c>
      <c r="J403" s="251">
        <v>72</v>
      </c>
      <c r="K403" s="249">
        <v>32</v>
      </c>
    </row>
    <row r="404" spans="4:11" hidden="1">
      <c r="D404" s="249">
        <v>33</v>
      </c>
      <c r="E404" s="249">
        <v>2</v>
      </c>
      <c r="F404" s="249">
        <v>4350</v>
      </c>
      <c r="G404" s="250" t="s">
        <v>158</v>
      </c>
      <c r="H404" s="249">
        <v>224</v>
      </c>
      <c r="I404" s="249">
        <v>8</v>
      </c>
      <c r="J404" s="251">
        <v>72</v>
      </c>
      <c r="K404" s="249">
        <v>32</v>
      </c>
    </row>
    <row r="405" spans="4:11" hidden="1">
      <c r="D405" s="249">
        <v>34</v>
      </c>
      <c r="E405" s="249">
        <v>2</v>
      </c>
      <c r="F405" s="249">
        <v>4350</v>
      </c>
      <c r="G405" s="252" t="s">
        <v>158</v>
      </c>
      <c r="H405" s="249">
        <v>252.875</v>
      </c>
      <c r="I405" s="249">
        <v>8.5</v>
      </c>
      <c r="J405" s="251">
        <v>76.5</v>
      </c>
      <c r="K405" s="249">
        <v>34</v>
      </c>
    </row>
    <row r="406" spans="4:11" hidden="1">
      <c r="D406" s="249">
        <v>35</v>
      </c>
      <c r="E406" s="249">
        <v>2</v>
      </c>
      <c r="F406" s="249">
        <v>4340</v>
      </c>
      <c r="G406" s="250" t="s">
        <v>158</v>
      </c>
      <c r="H406" s="249">
        <v>171.5</v>
      </c>
      <c r="I406" s="249">
        <v>7</v>
      </c>
      <c r="J406" s="251">
        <v>63</v>
      </c>
      <c r="K406" s="249">
        <v>28</v>
      </c>
    </row>
    <row r="407" spans="4:11" hidden="1">
      <c r="D407" s="249">
        <v>36</v>
      </c>
      <c r="E407" s="249">
        <v>2</v>
      </c>
      <c r="F407" s="249">
        <v>3640</v>
      </c>
      <c r="G407" s="252" t="s">
        <v>158</v>
      </c>
      <c r="H407" s="249">
        <v>126</v>
      </c>
      <c r="I407" s="249">
        <v>6</v>
      </c>
      <c r="J407" s="251">
        <v>54</v>
      </c>
      <c r="K407" s="249">
        <v>24</v>
      </c>
    </row>
    <row r="408" spans="4:11" hidden="1">
      <c r="D408" s="249">
        <v>37</v>
      </c>
      <c r="E408" s="249">
        <v>2</v>
      </c>
      <c r="F408" s="249">
        <v>3630</v>
      </c>
      <c r="G408" s="250" t="s">
        <v>158</v>
      </c>
      <c r="H408" s="249">
        <v>147.875</v>
      </c>
      <c r="I408" s="249">
        <v>6.5</v>
      </c>
      <c r="J408" s="251">
        <v>58.5</v>
      </c>
      <c r="K408" s="249">
        <v>26</v>
      </c>
    </row>
    <row r="409" spans="4:11" hidden="1">
      <c r="D409" s="249">
        <v>38</v>
      </c>
      <c r="E409" s="249">
        <v>2</v>
      </c>
      <c r="F409" s="249">
        <v>3460</v>
      </c>
      <c r="G409" s="252" t="s">
        <v>158</v>
      </c>
      <c r="H409" s="249">
        <v>126</v>
      </c>
      <c r="I409" s="249">
        <v>6</v>
      </c>
      <c r="J409" s="251">
        <v>54</v>
      </c>
      <c r="K409" s="249">
        <v>24</v>
      </c>
    </row>
    <row r="410" spans="4:11" hidden="1">
      <c r="D410" s="249">
        <v>39</v>
      </c>
      <c r="E410" s="249">
        <v>2</v>
      </c>
      <c r="F410" s="249">
        <v>2760</v>
      </c>
      <c r="G410" s="250" t="s">
        <v>158</v>
      </c>
      <c r="H410" s="249">
        <v>126</v>
      </c>
      <c r="I410" s="249">
        <v>6</v>
      </c>
      <c r="J410" s="251">
        <v>54</v>
      </c>
      <c r="K410" s="249">
        <v>24</v>
      </c>
    </row>
    <row r="411" spans="4:11" hidden="1">
      <c r="D411" s="249">
        <v>40</v>
      </c>
      <c r="E411" s="249">
        <v>3</v>
      </c>
      <c r="F411" s="249">
        <v>3490</v>
      </c>
      <c r="G411" s="252" t="s">
        <v>158</v>
      </c>
      <c r="H411" s="249">
        <v>315.875</v>
      </c>
      <c r="I411" s="249">
        <v>9.5</v>
      </c>
      <c r="J411" s="251">
        <v>85.5</v>
      </c>
      <c r="K411" s="249">
        <v>38</v>
      </c>
    </row>
    <row r="412" spans="4:11" hidden="1">
      <c r="D412" s="249">
        <v>41</v>
      </c>
      <c r="E412" s="249">
        <v>3</v>
      </c>
      <c r="F412" s="249">
        <v>3150</v>
      </c>
      <c r="G412" s="250" t="s">
        <v>158</v>
      </c>
      <c r="H412" s="249">
        <v>126</v>
      </c>
      <c r="I412" s="249">
        <v>6</v>
      </c>
      <c r="J412" s="251">
        <v>54</v>
      </c>
      <c r="K412" s="249">
        <v>24</v>
      </c>
    </row>
    <row r="413" spans="4:11" hidden="1">
      <c r="D413" s="249">
        <v>42</v>
      </c>
      <c r="E413" s="249">
        <v>2</v>
      </c>
      <c r="F413" s="249">
        <v>3460</v>
      </c>
      <c r="G413" s="252" t="s">
        <v>158</v>
      </c>
      <c r="H413" s="249">
        <v>171.5</v>
      </c>
      <c r="I413" s="249">
        <v>7</v>
      </c>
      <c r="J413" s="251">
        <v>63</v>
      </c>
      <c r="K413" s="249">
        <v>28</v>
      </c>
    </row>
    <row r="414" spans="4:11" hidden="1">
      <c r="D414" s="249">
        <v>43</v>
      </c>
      <c r="E414" s="249">
        <v>5</v>
      </c>
      <c r="F414" s="249">
        <v>3460</v>
      </c>
      <c r="G414" s="250" t="s">
        <v>158</v>
      </c>
      <c r="H414" s="249">
        <v>126</v>
      </c>
      <c r="I414" s="249">
        <v>6</v>
      </c>
      <c r="J414" s="251">
        <v>54</v>
      </c>
      <c r="K414" s="249">
        <v>24</v>
      </c>
    </row>
    <row r="415" spans="4:11" hidden="1">
      <c r="D415" s="249">
        <v>44</v>
      </c>
      <c r="E415" s="249">
        <v>5</v>
      </c>
      <c r="F415" s="249">
        <v>4340</v>
      </c>
      <c r="G415" s="252" t="s">
        <v>158</v>
      </c>
      <c r="H415" s="249">
        <v>147.875</v>
      </c>
      <c r="I415" s="249">
        <v>6.5</v>
      </c>
      <c r="J415" s="251">
        <v>58.5</v>
      </c>
      <c r="K415" s="249">
        <v>26</v>
      </c>
    </row>
    <row r="416" spans="4:11" hidden="1">
      <c r="D416" s="249">
        <v>45</v>
      </c>
      <c r="E416" s="249">
        <v>2</v>
      </c>
      <c r="F416" s="249">
        <v>4350</v>
      </c>
      <c r="G416" s="250" t="s">
        <v>158</v>
      </c>
      <c r="H416" s="249">
        <v>171.5</v>
      </c>
      <c r="I416" s="249">
        <v>7</v>
      </c>
      <c r="J416" s="251">
        <v>63</v>
      </c>
      <c r="K416" s="249">
        <v>28</v>
      </c>
    </row>
    <row r="417" spans="4:11" hidden="1">
      <c r="D417" s="249">
        <v>46</v>
      </c>
      <c r="E417" s="249">
        <v>2</v>
      </c>
      <c r="F417" s="249">
        <v>3480</v>
      </c>
      <c r="G417" s="252" t="s">
        <v>158</v>
      </c>
      <c r="H417" s="249">
        <v>126</v>
      </c>
      <c r="I417" s="249">
        <v>6</v>
      </c>
      <c r="J417" s="251">
        <v>54</v>
      </c>
      <c r="K417" s="249">
        <v>24</v>
      </c>
    </row>
    <row r="418" spans="4:11" hidden="1">
      <c r="D418" s="249">
        <v>47</v>
      </c>
      <c r="E418" s="249">
        <v>5</v>
      </c>
      <c r="F418" s="249">
        <v>3480</v>
      </c>
      <c r="G418" s="250" t="s">
        <v>158</v>
      </c>
      <c r="H418" s="249">
        <v>126</v>
      </c>
      <c r="I418" s="249">
        <v>6</v>
      </c>
      <c r="J418" s="251">
        <v>54</v>
      </c>
      <c r="K418" s="249">
        <v>24</v>
      </c>
    </row>
    <row r="419" spans="4:11" hidden="1">
      <c r="D419" s="249">
        <v>48</v>
      </c>
      <c r="E419" s="249">
        <v>5</v>
      </c>
      <c r="F419" s="249">
        <v>4340</v>
      </c>
      <c r="G419" s="252" t="s">
        <v>158</v>
      </c>
      <c r="H419" s="249">
        <v>147.875</v>
      </c>
      <c r="I419" s="249">
        <v>6.5</v>
      </c>
      <c r="J419" s="251">
        <v>58.5</v>
      </c>
      <c r="K419" s="249">
        <v>26</v>
      </c>
    </row>
    <row r="420" spans="4:11" hidden="1">
      <c r="D420" s="249">
        <v>49</v>
      </c>
      <c r="E420" s="249">
        <v>5</v>
      </c>
      <c r="F420" s="249">
        <v>3830</v>
      </c>
      <c r="G420" s="250" t="s">
        <v>158</v>
      </c>
      <c r="H420" s="249">
        <v>126</v>
      </c>
      <c r="I420" s="249">
        <v>6</v>
      </c>
      <c r="J420" s="251">
        <v>54</v>
      </c>
      <c r="K420" s="249">
        <v>24</v>
      </c>
    </row>
    <row r="421" spans="4:11" hidden="1">
      <c r="D421" s="249">
        <v>50</v>
      </c>
      <c r="E421" s="249">
        <v>5</v>
      </c>
      <c r="F421" s="249">
        <v>3450</v>
      </c>
      <c r="G421" s="252" t="s">
        <v>158</v>
      </c>
      <c r="H421" s="249">
        <v>147.875</v>
      </c>
      <c r="I421" s="249">
        <v>6.5</v>
      </c>
      <c r="J421" s="251">
        <v>58.5</v>
      </c>
      <c r="K421" s="249">
        <v>26</v>
      </c>
    </row>
    <row r="422" spans="4:11" hidden="1">
      <c r="D422" s="249">
        <v>51</v>
      </c>
      <c r="E422" s="249">
        <v>5</v>
      </c>
      <c r="F422" s="249">
        <v>3460</v>
      </c>
      <c r="G422" s="250" t="s">
        <v>158</v>
      </c>
      <c r="H422" s="249">
        <v>126</v>
      </c>
      <c r="I422" s="249">
        <v>6</v>
      </c>
      <c r="J422" s="251">
        <v>54</v>
      </c>
      <c r="K422" s="249">
        <v>24</v>
      </c>
    </row>
    <row r="423" spans="4:11" hidden="1">
      <c r="D423" s="249">
        <v>52</v>
      </c>
      <c r="E423" s="249">
        <v>5</v>
      </c>
      <c r="F423" s="249">
        <v>3470</v>
      </c>
      <c r="G423" s="252" t="s">
        <v>158</v>
      </c>
      <c r="H423" s="249">
        <v>126</v>
      </c>
      <c r="I423" s="249">
        <v>6</v>
      </c>
      <c r="J423" s="251">
        <v>54</v>
      </c>
      <c r="K423" s="249">
        <v>24</v>
      </c>
    </row>
    <row r="424" spans="4:11" hidden="1">
      <c r="D424" s="249">
        <v>53</v>
      </c>
      <c r="E424" s="249">
        <v>5</v>
      </c>
      <c r="F424" s="249">
        <v>3480</v>
      </c>
      <c r="G424" s="250" t="s">
        <v>158</v>
      </c>
      <c r="H424" s="249">
        <v>147.875</v>
      </c>
      <c r="I424" s="249">
        <v>6.5</v>
      </c>
      <c r="J424" s="251">
        <v>58.5</v>
      </c>
      <c r="K424" s="249">
        <v>26</v>
      </c>
    </row>
    <row r="425" spans="4:11" hidden="1">
      <c r="D425" s="249">
        <v>54</v>
      </c>
      <c r="E425" s="249">
        <v>5</v>
      </c>
      <c r="F425" s="249">
        <v>3480</v>
      </c>
      <c r="G425" s="252" t="s">
        <v>158</v>
      </c>
      <c r="H425" s="249">
        <v>147.875</v>
      </c>
      <c r="I425" s="249">
        <v>6.5</v>
      </c>
      <c r="J425" s="251">
        <v>58.5</v>
      </c>
      <c r="K425" s="249">
        <v>26</v>
      </c>
    </row>
    <row r="426" spans="4:11" hidden="1">
      <c r="D426" s="249">
        <v>55</v>
      </c>
      <c r="E426" s="249">
        <v>5</v>
      </c>
      <c r="F426" s="249">
        <v>4230</v>
      </c>
      <c r="G426" s="250" t="s">
        <v>158</v>
      </c>
      <c r="H426" s="249">
        <v>147.875</v>
      </c>
      <c r="I426" s="249">
        <v>6.5</v>
      </c>
      <c r="J426" s="251">
        <v>58.5</v>
      </c>
      <c r="K426" s="249">
        <v>26</v>
      </c>
    </row>
    <row r="427" spans="4:11" hidden="1">
      <c r="D427" s="249">
        <v>56</v>
      </c>
      <c r="E427" s="249">
        <v>5</v>
      </c>
      <c r="F427" s="249">
        <v>3860</v>
      </c>
      <c r="G427" s="252" t="s">
        <v>158</v>
      </c>
      <c r="H427" s="249">
        <v>196.875</v>
      </c>
      <c r="I427" s="249">
        <v>7.5</v>
      </c>
      <c r="J427" s="251">
        <v>67.5</v>
      </c>
      <c r="K427" s="249">
        <v>30</v>
      </c>
    </row>
    <row r="428" spans="4:11" hidden="1">
      <c r="D428" s="249">
        <v>57</v>
      </c>
      <c r="E428" s="249">
        <v>8</v>
      </c>
      <c r="F428" s="249">
        <v>3880</v>
      </c>
      <c r="G428" s="250" t="s">
        <v>158</v>
      </c>
      <c r="H428" s="249">
        <v>224</v>
      </c>
      <c r="I428" s="249">
        <v>8</v>
      </c>
      <c r="J428" s="251">
        <v>72</v>
      </c>
      <c r="K428" s="249">
        <v>32</v>
      </c>
    </row>
    <row r="429" spans="4:11" hidden="1">
      <c r="D429" s="249">
        <v>58</v>
      </c>
      <c r="E429" s="249">
        <v>8</v>
      </c>
      <c r="F429" s="249">
        <v>3720</v>
      </c>
      <c r="G429" s="252" t="s">
        <v>158</v>
      </c>
      <c r="H429" s="249">
        <v>350</v>
      </c>
      <c r="I429" s="249">
        <v>10</v>
      </c>
      <c r="J429" s="251">
        <v>90</v>
      </c>
      <c r="K429" s="249">
        <v>40</v>
      </c>
    </row>
    <row r="430" spans="4:11" hidden="1">
      <c r="D430" s="249">
        <v>59</v>
      </c>
      <c r="E430" s="249">
        <v>8</v>
      </c>
      <c r="F430" s="249">
        <v>4600</v>
      </c>
      <c r="G430" s="250" t="s">
        <v>158</v>
      </c>
      <c r="H430" s="249">
        <v>462.875</v>
      </c>
      <c r="I430" s="249">
        <v>11.5</v>
      </c>
      <c r="J430" s="251">
        <v>103.5</v>
      </c>
      <c r="K430" s="249">
        <v>46</v>
      </c>
    </row>
    <row r="431" spans="4:11" hidden="1">
      <c r="D431" s="249">
        <v>60</v>
      </c>
      <c r="E431" s="249">
        <v>8</v>
      </c>
      <c r="F431" s="249">
        <v>4600</v>
      </c>
      <c r="G431" s="252" t="s">
        <v>158</v>
      </c>
      <c r="H431" s="249">
        <v>315.875</v>
      </c>
      <c r="I431" s="249">
        <v>9.5</v>
      </c>
      <c r="J431" s="251">
        <v>85.5</v>
      </c>
      <c r="K431" s="249">
        <v>38</v>
      </c>
    </row>
    <row r="432" spans="4:11" hidden="1">
      <c r="D432" s="249">
        <v>61</v>
      </c>
      <c r="E432" s="249">
        <v>8</v>
      </c>
      <c r="F432" s="249">
        <v>3880</v>
      </c>
      <c r="G432" s="250" t="s">
        <v>158</v>
      </c>
      <c r="H432" s="249">
        <v>283.5</v>
      </c>
      <c r="I432" s="249">
        <v>9</v>
      </c>
      <c r="J432" s="251">
        <v>81</v>
      </c>
      <c r="K432" s="249">
        <v>36</v>
      </c>
    </row>
    <row r="433" spans="4:11" hidden="1">
      <c r="D433" s="249">
        <v>62</v>
      </c>
      <c r="E433" s="249">
        <v>5</v>
      </c>
      <c r="F433" s="249">
        <v>3870</v>
      </c>
      <c r="G433" s="252" t="s">
        <v>158</v>
      </c>
      <c r="H433" s="249">
        <v>171.5</v>
      </c>
      <c r="I433" s="249">
        <v>7</v>
      </c>
      <c r="J433" s="251">
        <v>63</v>
      </c>
      <c r="K433" s="249">
        <v>28</v>
      </c>
    </row>
    <row r="434" spans="4:11" hidden="1">
      <c r="D434" s="249">
        <v>63</v>
      </c>
      <c r="E434" s="249">
        <v>5</v>
      </c>
      <c r="F434" s="249">
        <v>4230</v>
      </c>
      <c r="G434" s="250" t="s">
        <v>158</v>
      </c>
      <c r="H434" s="249">
        <v>147.875</v>
      </c>
      <c r="I434" s="249">
        <v>6.5</v>
      </c>
      <c r="J434" s="251">
        <v>58.5</v>
      </c>
      <c r="K434" s="249">
        <v>26</v>
      </c>
    </row>
    <row r="435" spans="4:11" hidden="1">
      <c r="D435" s="249">
        <v>64</v>
      </c>
      <c r="E435" s="249">
        <v>5</v>
      </c>
      <c r="F435" s="249">
        <v>4570</v>
      </c>
      <c r="G435" s="252" t="s">
        <v>158</v>
      </c>
      <c r="H435" s="249">
        <v>171.5</v>
      </c>
      <c r="I435" s="249">
        <v>7</v>
      </c>
      <c r="J435" s="251">
        <v>63</v>
      </c>
      <c r="K435" s="249">
        <v>28</v>
      </c>
    </row>
    <row r="436" spans="4:11" hidden="1">
      <c r="D436" s="249">
        <v>65</v>
      </c>
      <c r="E436" s="249">
        <v>5</v>
      </c>
      <c r="F436" s="249">
        <v>4550</v>
      </c>
      <c r="G436" s="250" t="s">
        <v>158</v>
      </c>
      <c r="H436" s="249">
        <v>126</v>
      </c>
      <c r="I436" s="249">
        <v>6</v>
      </c>
      <c r="J436" s="251">
        <v>54</v>
      </c>
      <c r="K436" s="249">
        <v>24</v>
      </c>
    </row>
    <row r="437" spans="4:11" hidden="1">
      <c r="D437" s="249">
        <v>66</v>
      </c>
      <c r="E437" s="249">
        <v>8</v>
      </c>
      <c r="F437" s="249">
        <v>4600</v>
      </c>
      <c r="G437" s="252" t="s">
        <v>158</v>
      </c>
      <c r="H437" s="249">
        <v>350</v>
      </c>
      <c r="I437" s="249">
        <v>10</v>
      </c>
      <c r="J437" s="251">
        <v>90</v>
      </c>
      <c r="K437" s="249">
        <v>40</v>
      </c>
    </row>
    <row r="438" spans="4:11" hidden="1">
      <c r="D438" s="249">
        <v>67</v>
      </c>
      <c r="E438" s="249">
        <v>8</v>
      </c>
      <c r="F438" s="249">
        <v>4880</v>
      </c>
      <c r="G438" s="250" t="s">
        <v>158</v>
      </c>
      <c r="H438" s="249">
        <v>385.875</v>
      </c>
      <c r="I438" s="249">
        <v>10.5</v>
      </c>
      <c r="J438" s="251">
        <v>94.5</v>
      </c>
      <c r="K438" s="249">
        <v>42</v>
      </c>
    </row>
    <row r="439" spans="4:11" hidden="1">
      <c r="D439" s="249">
        <v>68</v>
      </c>
      <c r="E439" s="249">
        <v>8</v>
      </c>
      <c r="F439" s="249">
        <v>4880</v>
      </c>
      <c r="G439" s="252" t="s">
        <v>158</v>
      </c>
      <c r="H439" s="249">
        <v>462.875</v>
      </c>
      <c r="I439" s="249">
        <v>11.5</v>
      </c>
      <c r="J439" s="251">
        <v>103.5</v>
      </c>
      <c r="K439" s="249">
        <v>46</v>
      </c>
    </row>
    <row r="440" spans="4:11" hidden="1">
      <c r="D440" s="249">
        <v>69</v>
      </c>
      <c r="E440" s="249">
        <v>8</v>
      </c>
      <c r="F440" s="249">
        <v>4600</v>
      </c>
      <c r="G440" s="250" t="s">
        <v>158</v>
      </c>
      <c r="H440" s="249">
        <v>462.875</v>
      </c>
      <c r="I440" s="249">
        <v>11.5</v>
      </c>
      <c r="J440" s="251">
        <v>103.5</v>
      </c>
      <c r="K440" s="249">
        <v>46</v>
      </c>
    </row>
    <row r="441" spans="4:11" hidden="1">
      <c r="D441" s="249">
        <v>70</v>
      </c>
      <c r="E441" s="249">
        <v>8</v>
      </c>
      <c r="F441" s="249">
        <v>4260</v>
      </c>
      <c r="G441" s="252" t="s">
        <v>158</v>
      </c>
      <c r="H441" s="249">
        <v>315.875</v>
      </c>
      <c r="I441" s="249">
        <v>9.5</v>
      </c>
      <c r="J441" s="251">
        <v>85.5</v>
      </c>
      <c r="K441" s="249">
        <v>38</v>
      </c>
    </row>
    <row r="442" spans="4:11" hidden="1">
      <c r="D442" s="249">
        <v>71</v>
      </c>
      <c r="E442" s="249">
        <v>8</v>
      </c>
      <c r="F442" s="249">
        <v>4590</v>
      </c>
      <c r="G442" s="250" t="s">
        <v>158</v>
      </c>
      <c r="H442" s="249">
        <v>315.875</v>
      </c>
      <c r="I442" s="249">
        <v>9.5</v>
      </c>
      <c r="J442" s="251">
        <v>85.5</v>
      </c>
      <c r="K442" s="249">
        <v>38</v>
      </c>
    </row>
    <row r="443" spans="4:11" hidden="1">
      <c r="D443" s="249">
        <v>72</v>
      </c>
      <c r="E443" s="249">
        <v>8</v>
      </c>
      <c r="F443" s="249">
        <v>3710</v>
      </c>
      <c r="G443" s="252" t="s">
        <v>158</v>
      </c>
      <c r="H443" s="249">
        <v>224</v>
      </c>
      <c r="I443" s="249">
        <v>8</v>
      </c>
      <c r="J443" s="251">
        <v>72</v>
      </c>
      <c r="K443" s="249">
        <v>32</v>
      </c>
    </row>
    <row r="444" spans="4:11" hidden="1">
      <c r="D444" s="249">
        <v>73</v>
      </c>
      <c r="E444" s="249">
        <v>8</v>
      </c>
      <c r="F444" s="249">
        <v>4240</v>
      </c>
      <c r="G444" s="250" t="s">
        <v>158</v>
      </c>
      <c r="H444" s="249">
        <v>224</v>
      </c>
      <c r="I444" s="249">
        <v>8</v>
      </c>
      <c r="J444" s="251">
        <v>72</v>
      </c>
      <c r="K444" s="249">
        <v>32</v>
      </c>
    </row>
    <row r="445" spans="4:11" hidden="1">
      <c r="D445" s="249">
        <v>74</v>
      </c>
      <c r="E445" s="249">
        <v>8</v>
      </c>
      <c r="F445" s="249">
        <v>3490</v>
      </c>
      <c r="G445" s="252" t="s">
        <v>158</v>
      </c>
      <c r="H445" s="249">
        <v>126</v>
      </c>
      <c r="I445" s="249">
        <v>6</v>
      </c>
      <c r="J445" s="251">
        <v>54</v>
      </c>
      <c r="K445" s="249">
        <v>24</v>
      </c>
    </row>
    <row r="446" spans="4:11" hidden="1">
      <c r="D446" s="249">
        <v>75</v>
      </c>
      <c r="E446" s="249">
        <v>8</v>
      </c>
      <c r="F446" s="249">
        <v>3480</v>
      </c>
      <c r="G446" s="250" t="s">
        <v>158</v>
      </c>
      <c r="H446" s="249">
        <v>196.875</v>
      </c>
      <c r="I446" s="249">
        <v>7.5</v>
      </c>
      <c r="J446" s="251">
        <v>67.5</v>
      </c>
      <c r="K446" s="249">
        <v>30</v>
      </c>
    </row>
    <row r="447" spans="4:11" hidden="1">
      <c r="D447" s="249">
        <v>76</v>
      </c>
      <c r="E447" s="249">
        <v>8</v>
      </c>
      <c r="F447" s="249">
        <v>4250</v>
      </c>
      <c r="G447" s="252" t="s">
        <v>158</v>
      </c>
      <c r="H447" s="249">
        <v>283.5</v>
      </c>
      <c r="I447" s="249">
        <v>9</v>
      </c>
      <c r="J447" s="251">
        <v>81</v>
      </c>
      <c r="K447" s="249">
        <v>36</v>
      </c>
    </row>
    <row r="448" spans="4:11" hidden="1">
      <c r="D448" s="249">
        <v>77</v>
      </c>
      <c r="E448" s="249">
        <v>8</v>
      </c>
      <c r="F448" s="249">
        <v>4850</v>
      </c>
      <c r="G448" s="250" t="s">
        <v>158</v>
      </c>
      <c r="H448" s="249">
        <v>171.5</v>
      </c>
      <c r="I448" s="249">
        <v>7</v>
      </c>
      <c r="J448" s="251">
        <v>63</v>
      </c>
      <c r="K448" s="249">
        <v>28</v>
      </c>
    </row>
    <row r="449" spans="4:11" hidden="1">
      <c r="D449" s="249">
        <v>78</v>
      </c>
      <c r="E449" s="249">
        <v>8</v>
      </c>
      <c r="F449" s="249">
        <v>4860</v>
      </c>
      <c r="G449" s="252" t="s">
        <v>158</v>
      </c>
      <c r="H449" s="249">
        <v>350</v>
      </c>
      <c r="I449" s="249">
        <v>10</v>
      </c>
      <c r="J449" s="251">
        <v>90</v>
      </c>
      <c r="K449" s="249">
        <v>40</v>
      </c>
    </row>
    <row r="450" spans="4:11" hidden="1">
      <c r="D450" s="249">
        <v>79</v>
      </c>
      <c r="E450" s="249">
        <v>12</v>
      </c>
      <c r="F450" s="249">
        <v>4860</v>
      </c>
      <c r="G450" s="250" t="s">
        <v>158</v>
      </c>
      <c r="H450" s="249">
        <v>315.875</v>
      </c>
      <c r="I450" s="249">
        <v>9.5</v>
      </c>
      <c r="J450" s="251">
        <v>85.5</v>
      </c>
      <c r="K450" s="249">
        <v>38</v>
      </c>
    </row>
    <row r="451" spans="4:11" hidden="1">
      <c r="D451" s="249">
        <v>80</v>
      </c>
      <c r="E451" s="249">
        <v>12</v>
      </c>
      <c r="F451" s="249">
        <v>4140</v>
      </c>
      <c r="G451" s="252" t="s">
        <v>158</v>
      </c>
      <c r="H451" s="249">
        <v>283.5</v>
      </c>
      <c r="I451" s="249">
        <v>9</v>
      </c>
      <c r="J451" s="251">
        <v>81</v>
      </c>
      <c r="K451" s="249">
        <v>36</v>
      </c>
    </row>
    <row r="452" spans="4:11" hidden="1">
      <c r="D452" s="249">
        <v>81</v>
      </c>
      <c r="E452" s="249">
        <v>12</v>
      </c>
      <c r="F452" s="249">
        <v>3490</v>
      </c>
      <c r="G452" s="250" t="s">
        <v>158</v>
      </c>
      <c r="H452" s="249">
        <v>196.875</v>
      </c>
      <c r="I452" s="249">
        <v>7.5</v>
      </c>
      <c r="J452" s="251">
        <v>67.5</v>
      </c>
      <c r="K452" s="249">
        <v>30</v>
      </c>
    </row>
    <row r="453" spans="4:11" hidden="1">
      <c r="D453" s="249">
        <v>82</v>
      </c>
      <c r="E453" s="249">
        <v>12</v>
      </c>
      <c r="F453" s="249">
        <v>3250</v>
      </c>
      <c r="G453" s="252" t="s">
        <v>158</v>
      </c>
      <c r="H453" s="249">
        <v>252.875</v>
      </c>
      <c r="I453" s="249">
        <v>8.5</v>
      </c>
      <c r="J453" s="251">
        <v>76.5</v>
      </c>
      <c r="K453" s="249">
        <v>34</v>
      </c>
    </row>
    <row r="454" spans="4:11" hidden="1">
      <c r="D454" s="249">
        <v>83</v>
      </c>
      <c r="E454" s="249">
        <v>11</v>
      </c>
      <c r="F454" s="249">
        <v>3270</v>
      </c>
      <c r="G454" s="250" t="s">
        <v>158</v>
      </c>
      <c r="H454" s="249">
        <v>462.875</v>
      </c>
      <c r="I454" s="249">
        <v>11.5</v>
      </c>
      <c r="J454" s="251">
        <v>103.5</v>
      </c>
      <c r="K454" s="249">
        <v>46</v>
      </c>
    </row>
    <row r="455" spans="4:11" hidden="1">
      <c r="D455" s="249">
        <v>84</v>
      </c>
      <c r="E455" s="249">
        <v>11</v>
      </c>
      <c r="F455" s="249">
        <v>3490</v>
      </c>
      <c r="G455" s="252" t="s">
        <v>158</v>
      </c>
      <c r="H455" s="249">
        <v>171.5</v>
      </c>
      <c r="I455" s="249">
        <v>7</v>
      </c>
      <c r="J455" s="251">
        <v>63</v>
      </c>
      <c r="K455" s="249">
        <v>28</v>
      </c>
    </row>
    <row r="456" spans="4:11" hidden="1">
      <c r="D456" s="249">
        <v>85</v>
      </c>
      <c r="E456" s="249">
        <v>9</v>
      </c>
      <c r="F456" s="249">
        <v>3500</v>
      </c>
      <c r="G456" s="250" t="s">
        <v>158</v>
      </c>
      <c r="H456" s="249">
        <v>224</v>
      </c>
      <c r="I456" s="249">
        <v>8</v>
      </c>
      <c r="J456" s="251">
        <v>72</v>
      </c>
      <c r="K456" s="249">
        <v>32</v>
      </c>
    </row>
    <row r="457" spans="4:11" hidden="1">
      <c r="D457" s="249">
        <v>86</v>
      </c>
      <c r="E457" s="249">
        <v>9</v>
      </c>
      <c r="F457" s="249">
        <v>3480</v>
      </c>
      <c r="G457" s="252" t="s">
        <v>158</v>
      </c>
      <c r="H457" s="249">
        <v>315.875</v>
      </c>
      <c r="I457" s="249">
        <v>9.5</v>
      </c>
      <c r="J457" s="251">
        <v>85.5</v>
      </c>
      <c r="K457" s="249">
        <v>38</v>
      </c>
    </row>
    <row r="458" spans="4:11" hidden="1">
      <c r="D458" s="249">
        <v>87</v>
      </c>
      <c r="E458" s="249">
        <v>9</v>
      </c>
      <c r="F458" s="249">
        <v>3250</v>
      </c>
      <c r="G458" s="250" t="s">
        <v>158</v>
      </c>
      <c r="H458" s="249">
        <v>283.5</v>
      </c>
      <c r="I458" s="249">
        <v>9</v>
      </c>
      <c r="J458" s="251">
        <v>81</v>
      </c>
      <c r="K458" s="249">
        <v>36</v>
      </c>
    </row>
    <row r="459" spans="4:11" hidden="1">
      <c r="D459" s="249">
        <v>88</v>
      </c>
      <c r="E459" s="249">
        <v>9</v>
      </c>
      <c r="F459" s="249">
        <v>3480</v>
      </c>
      <c r="G459" s="252" t="s">
        <v>158</v>
      </c>
      <c r="H459" s="249">
        <v>196.875</v>
      </c>
      <c r="I459" s="249">
        <v>7.5</v>
      </c>
      <c r="J459" s="251">
        <v>67.5</v>
      </c>
      <c r="K459" s="249">
        <v>30</v>
      </c>
    </row>
    <row r="460" spans="4:11" hidden="1">
      <c r="D460" s="249">
        <v>89</v>
      </c>
      <c r="E460" s="249">
        <v>6</v>
      </c>
      <c r="F460" s="249">
        <v>3480</v>
      </c>
      <c r="G460" s="250" t="s">
        <v>158</v>
      </c>
      <c r="H460" s="249">
        <v>385.875</v>
      </c>
      <c r="I460" s="249">
        <v>10.5</v>
      </c>
      <c r="J460" s="251">
        <v>94.5</v>
      </c>
      <c r="K460" s="249">
        <v>42</v>
      </c>
    </row>
    <row r="461" spans="4:11" hidden="1">
      <c r="D461" s="249">
        <v>90</v>
      </c>
      <c r="E461" s="249">
        <v>6</v>
      </c>
      <c r="F461" s="249">
        <v>3490</v>
      </c>
      <c r="G461" s="252" t="s">
        <v>158</v>
      </c>
      <c r="H461" s="249">
        <v>252.875</v>
      </c>
      <c r="I461" s="249">
        <v>8.5</v>
      </c>
      <c r="J461" s="251">
        <v>76.5</v>
      </c>
      <c r="K461" s="249">
        <v>34</v>
      </c>
    </row>
    <row r="462" spans="4:11" hidden="1">
      <c r="D462" s="249">
        <v>91</v>
      </c>
      <c r="E462" s="249">
        <v>9</v>
      </c>
      <c r="F462" s="249">
        <v>3860</v>
      </c>
      <c r="G462" s="250" t="s">
        <v>158</v>
      </c>
      <c r="H462" s="249">
        <v>224</v>
      </c>
      <c r="I462" s="249">
        <v>8</v>
      </c>
      <c r="J462" s="251">
        <v>72</v>
      </c>
      <c r="K462" s="249">
        <v>32</v>
      </c>
    </row>
    <row r="463" spans="4:11" hidden="1">
      <c r="D463" s="249">
        <v>92</v>
      </c>
      <c r="E463" s="249">
        <v>6</v>
      </c>
      <c r="F463" s="249">
        <v>3490</v>
      </c>
      <c r="G463" s="252" t="s">
        <v>158</v>
      </c>
      <c r="H463" s="249">
        <v>196.875</v>
      </c>
      <c r="I463" s="249">
        <v>7.5</v>
      </c>
      <c r="J463" s="251">
        <v>67.5</v>
      </c>
      <c r="K463" s="249">
        <v>30</v>
      </c>
    </row>
    <row r="464" spans="4:11" hidden="1">
      <c r="D464" s="249">
        <v>93</v>
      </c>
      <c r="E464" s="249">
        <v>6</v>
      </c>
      <c r="F464" s="249">
        <v>3480</v>
      </c>
      <c r="G464" s="250" t="s">
        <v>158</v>
      </c>
      <c r="H464" s="249">
        <v>147.875</v>
      </c>
      <c r="I464" s="249">
        <v>6.5</v>
      </c>
      <c r="J464" s="251">
        <v>58.5</v>
      </c>
      <c r="K464" s="249">
        <v>26</v>
      </c>
    </row>
    <row r="465" spans="4:11" hidden="1">
      <c r="D465" s="249">
        <v>94</v>
      </c>
      <c r="E465" s="249">
        <v>6</v>
      </c>
      <c r="F465" s="249">
        <v>3490</v>
      </c>
      <c r="G465" s="252" t="s">
        <v>158</v>
      </c>
      <c r="H465" s="249">
        <v>196.875</v>
      </c>
      <c r="I465" s="249">
        <v>7.5</v>
      </c>
      <c r="J465" s="251">
        <v>67.5</v>
      </c>
      <c r="K465" s="249">
        <v>30</v>
      </c>
    </row>
    <row r="466" spans="4:11" hidden="1">
      <c r="D466" s="249">
        <v>95</v>
      </c>
      <c r="E466" s="249">
        <v>6</v>
      </c>
      <c r="F466" s="249">
        <v>2820</v>
      </c>
      <c r="G466" s="250" t="s">
        <v>158</v>
      </c>
      <c r="H466" s="249">
        <v>462.875</v>
      </c>
      <c r="I466" s="249">
        <v>11.5</v>
      </c>
      <c r="J466" s="251">
        <v>103.5</v>
      </c>
      <c r="K466" s="249">
        <v>46</v>
      </c>
    </row>
    <row r="467" spans="4:11" hidden="1">
      <c r="D467" s="249">
        <v>96</v>
      </c>
      <c r="E467" s="249">
        <v>6</v>
      </c>
      <c r="F467" s="249">
        <v>3250</v>
      </c>
      <c r="G467" s="252" t="s">
        <v>158</v>
      </c>
      <c r="H467" s="249">
        <v>196.875</v>
      </c>
      <c r="I467" s="249">
        <v>7.5</v>
      </c>
      <c r="J467" s="251">
        <v>67.5</v>
      </c>
      <c r="K467" s="249">
        <v>30</v>
      </c>
    </row>
    <row r="468" spans="4:11" hidden="1">
      <c r="D468" s="249">
        <v>97</v>
      </c>
      <c r="E468" s="249">
        <v>6</v>
      </c>
      <c r="F468" s="249">
        <v>3250</v>
      </c>
      <c r="G468" s="250" t="s">
        <v>158</v>
      </c>
      <c r="H468" s="249">
        <v>171.5</v>
      </c>
      <c r="I468" s="249">
        <v>7</v>
      </c>
      <c r="J468" s="251">
        <v>63</v>
      </c>
      <c r="K468" s="249">
        <v>28</v>
      </c>
    </row>
    <row r="469" spans="4:11" hidden="1">
      <c r="D469" s="249">
        <v>98</v>
      </c>
      <c r="E469" s="249">
        <v>6</v>
      </c>
      <c r="F469" s="249">
        <v>2820</v>
      </c>
      <c r="G469" s="252" t="s">
        <v>158</v>
      </c>
      <c r="H469" s="249">
        <v>147.875</v>
      </c>
      <c r="I469" s="249">
        <v>6.5</v>
      </c>
      <c r="J469" s="251">
        <v>58.5</v>
      </c>
      <c r="K469" s="249">
        <v>26</v>
      </c>
    </row>
    <row r="470" spans="4:11" hidden="1">
      <c r="D470" s="249">
        <v>99</v>
      </c>
      <c r="E470" s="249">
        <v>6</v>
      </c>
      <c r="F470" s="249">
        <v>3260</v>
      </c>
      <c r="G470" s="250" t="s">
        <v>158</v>
      </c>
      <c r="H470" s="249">
        <v>462.875</v>
      </c>
      <c r="I470" s="249">
        <v>11.5</v>
      </c>
      <c r="J470" s="251">
        <v>103.5</v>
      </c>
      <c r="K470" s="249">
        <v>46</v>
      </c>
    </row>
    <row r="471" spans="4:11" hidden="1">
      <c r="D471" s="249">
        <v>100</v>
      </c>
      <c r="E471" s="249">
        <v>7</v>
      </c>
      <c r="F471" s="249">
        <v>2820</v>
      </c>
      <c r="G471" s="252" t="s">
        <v>158</v>
      </c>
      <c r="H471" s="249">
        <v>171.5</v>
      </c>
      <c r="I471" s="249">
        <v>7</v>
      </c>
      <c r="J471" s="251">
        <v>63</v>
      </c>
      <c r="K471" s="249">
        <v>28</v>
      </c>
    </row>
    <row r="472" spans="4:11" hidden="1">
      <c r="D472" s="249">
        <v>101</v>
      </c>
      <c r="E472" s="249">
        <v>7</v>
      </c>
      <c r="F472" s="249">
        <v>2810</v>
      </c>
      <c r="G472" s="250" t="s">
        <v>158</v>
      </c>
      <c r="H472" s="249">
        <v>147.875</v>
      </c>
      <c r="I472" s="249">
        <v>6.5</v>
      </c>
      <c r="J472" s="251">
        <v>58.5</v>
      </c>
      <c r="K472" s="249">
        <v>26</v>
      </c>
    </row>
    <row r="473" spans="4:11" hidden="1">
      <c r="D473" s="249">
        <v>102</v>
      </c>
      <c r="E473" s="249">
        <v>7</v>
      </c>
      <c r="F473" s="249">
        <v>2800</v>
      </c>
      <c r="G473" s="252" t="s">
        <v>158</v>
      </c>
      <c r="H473" s="249">
        <v>224</v>
      </c>
      <c r="I473" s="249">
        <v>8</v>
      </c>
      <c r="J473" s="251">
        <v>72</v>
      </c>
      <c r="K473" s="249">
        <v>32</v>
      </c>
    </row>
    <row r="474" spans="4:11" hidden="1">
      <c r="D474" s="249">
        <v>103</v>
      </c>
      <c r="E474" s="249">
        <v>7</v>
      </c>
      <c r="F474" s="249">
        <v>2810</v>
      </c>
      <c r="G474" s="250" t="s">
        <v>158</v>
      </c>
      <c r="H474" s="249">
        <v>171.5</v>
      </c>
      <c r="I474" s="249">
        <v>7</v>
      </c>
      <c r="J474" s="251">
        <v>63</v>
      </c>
      <c r="K474" s="249">
        <v>28</v>
      </c>
    </row>
    <row r="475" spans="4:11" hidden="1">
      <c r="D475" s="249">
        <v>104</v>
      </c>
      <c r="E475" s="249">
        <v>10</v>
      </c>
      <c r="F475" s="249">
        <v>4260</v>
      </c>
      <c r="G475" s="252" t="s">
        <v>158</v>
      </c>
      <c r="H475" s="249">
        <v>171.5</v>
      </c>
      <c r="I475" s="249">
        <v>7</v>
      </c>
      <c r="J475" s="251">
        <v>63</v>
      </c>
      <c r="K475" s="249">
        <v>28</v>
      </c>
    </row>
    <row r="476" spans="4:11" hidden="1">
      <c r="D476" s="249">
        <v>105</v>
      </c>
      <c r="E476" s="249">
        <v>10</v>
      </c>
      <c r="F476" s="249">
        <v>2800</v>
      </c>
      <c r="G476" s="250" t="s">
        <v>158</v>
      </c>
      <c r="H476" s="249">
        <v>171.5</v>
      </c>
      <c r="I476" s="249">
        <v>7</v>
      </c>
      <c r="J476" s="251">
        <v>63</v>
      </c>
      <c r="K476" s="249">
        <v>28</v>
      </c>
    </row>
    <row r="477" spans="4:11" hidden="1">
      <c r="D477" s="249">
        <v>106</v>
      </c>
      <c r="E477" s="249">
        <v>10</v>
      </c>
      <c r="F477" s="249">
        <v>2800</v>
      </c>
      <c r="G477" s="252" t="s">
        <v>158</v>
      </c>
      <c r="H477" s="249">
        <v>224</v>
      </c>
      <c r="I477" s="249">
        <v>8</v>
      </c>
      <c r="J477" s="251">
        <v>72</v>
      </c>
      <c r="K477" s="249">
        <v>32</v>
      </c>
    </row>
    <row r="478" spans="4:11" hidden="1">
      <c r="D478" s="249">
        <v>107</v>
      </c>
      <c r="E478" s="249">
        <v>10</v>
      </c>
      <c r="F478" s="249">
        <v>2920</v>
      </c>
      <c r="G478" s="250" t="s">
        <v>158</v>
      </c>
      <c r="H478" s="249">
        <v>196.875</v>
      </c>
      <c r="I478" s="249">
        <v>7.5</v>
      </c>
      <c r="J478" s="251">
        <v>67.5</v>
      </c>
      <c r="K478" s="249">
        <v>30</v>
      </c>
    </row>
    <row r="479" spans="4:11" hidden="1">
      <c r="D479" s="249">
        <v>108</v>
      </c>
      <c r="E479" s="249">
        <v>13</v>
      </c>
      <c r="F479" s="249">
        <v>2920</v>
      </c>
      <c r="G479" s="252" t="s">
        <v>158</v>
      </c>
      <c r="H479" s="249">
        <v>196.875</v>
      </c>
      <c r="I479" s="249">
        <v>7.5</v>
      </c>
      <c r="J479" s="251">
        <v>67.5</v>
      </c>
      <c r="K479" s="249">
        <v>30</v>
      </c>
    </row>
    <row r="480" spans="4:11" hidden="1">
      <c r="D480" s="249">
        <v>109</v>
      </c>
      <c r="E480" s="249">
        <v>13</v>
      </c>
      <c r="F480" s="249">
        <v>2810</v>
      </c>
      <c r="G480" s="250" t="s">
        <v>158</v>
      </c>
      <c r="H480" s="249">
        <v>283.5</v>
      </c>
      <c r="I480" s="249">
        <v>9</v>
      </c>
      <c r="J480" s="251">
        <v>81</v>
      </c>
      <c r="K480" s="249">
        <v>36</v>
      </c>
    </row>
    <row r="481" spans="4:11" hidden="1">
      <c r="D481" s="249">
        <v>110</v>
      </c>
      <c r="E481" s="249">
        <v>13</v>
      </c>
      <c r="F481" s="249">
        <v>2930</v>
      </c>
      <c r="G481" s="252" t="s">
        <v>158</v>
      </c>
      <c r="H481" s="249">
        <v>462.875</v>
      </c>
      <c r="I481" s="249">
        <v>11.5</v>
      </c>
      <c r="J481" s="251">
        <v>103.5</v>
      </c>
      <c r="K481" s="249">
        <v>46</v>
      </c>
    </row>
    <row r="482" spans="4:11" hidden="1">
      <c r="D482" s="249">
        <v>111</v>
      </c>
      <c r="E482" s="249">
        <v>13</v>
      </c>
      <c r="F482" s="249">
        <v>2830</v>
      </c>
      <c r="G482" s="250" t="s">
        <v>158</v>
      </c>
      <c r="H482" s="249">
        <v>462.875</v>
      </c>
      <c r="I482" s="249">
        <v>11.5</v>
      </c>
      <c r="J482" s="251">
        <v>103.5</v>
      </c>
      <c r="K482" s="249">
        <v>46</v>
      </c>
    </row>
    <row r="483" spans="4:11" hidden="1">
      <c r="D483" s="249">
        <v>112</v>
      </c>
      <c r="E483" s="249">
        <v>13</v>
      </c>
      <c r="F483" s="249">
        <v>2850</v>
      </c>
      <c r="G483" s="252" t="s">
        <v>158</v>
      </c>
      <c r="H483" s="249">
        <v>462.875</v>
      </c>
      <c r="I483" s="249">
        <v>11.5</v>
      </c>
      <c r="J483" s="251">
        <v>103.5</v>
      </c>
      <c r="K483" s="249">
        <v>46</v>
      </c>
    </row>
    <row r="484" spans="4:11" hidden="1">
      <c r="D484" s="249">
        <v>113</v>
      </c>
      <c r="E484" s="249">
        <v>13</v>
      </c>
      <c r="F484" s="249">
        <v>2810</v>
      </c>
      <c r="G484" s="250" t="s">
        <v>158</v>
      </c>
      <c r="H484" s="249">
        <v>252.875</v>
      </c>
      <c r="I484" s="249">
        <v>8.5</v>
      </c>
      <c r="J484" s="251">
        <v>76.5</v>
      </c>
      <c r="K484" s="249">
        <v>34</v>
      </c>
    </row>
    <row r="485" spans="4:11" hidden="1">
      <c r="D485" s="249">
        <v>114</v>
      </c>
      <c r="E485" s="249">
        <v>16</v>
      </c>
      <c r="F485" s="249">
        <v>5130</v>
      </c>
      <c r="G485" s="252" t="s">
        <v>159</v>
      </c>
      <c r="H485" s="249">
        <v>385.875</v>
      </c>
      <c r="I485" s="249">
        <v>10.5</v>
      </c>
      <c r="J485" s="251">
        <v>94.5</v>
      </c>
      <c r="K485" s="249">
        <v>42</v>
      </c>
    </row>
    <row r="486" spans="4:11" hidden="1">
      <c r="D486" s="249">
        <v>115</v>
      </c>
      <c r="E486" s="249">
        <v>16</v>
      </c>
      <c r="F486" s="249">
        <v>2780</v>
      </c>
      <c r="G486" s="250" t="s">
        <v>159</v>
      </c>
      <c r="H486" s="249">
        <v>147.875</v>
      </c>
      <c r="I486" s="249">
        <v>6.5</v>
      </c>
      <c r="J486" s="251">
        <v>58.5</v>
      </c>
      <c r="K486" s="249">
        <v>26</v>
      </c>
    </row>
    <row r="487" spans="4:11" hidden="1">
      <c r="D487" s="249">
        <v>116</v>
      </c>
      <c r="E487" s="249">
        <v>16</v>
      </c>
      <c r="F487" s="249">
        <v>2780</v>
      </c>
      <c r="G487" s="252" t="s">
        <v>159</v>
      </c>
      <c r="H487" s="249">
        <v>126</v>
      </c>
      <c r="I487" s="249">
        <v>6</v>
      </c>
      <c r="J487" s="251">
        <v>54</v>
      </c>
      <c r="K487" s="249">
        <v>24</v>
      </c>
    </row>
    <row r="488" spans="4:11" hidden="1">
      <c r="D488" s="249">
        <v>117</v>
      </c>
      <c r="E488" s="249">
        <v>16</v>
      </c>
      <c r="F488" s="249">
        <v>4850</v>
      </c>
      <c r="G488" s="250" t="s">
        <v>159</v>
      </c>
      <c r="H488" s="249">
        <v>171.5</v>
      </c>
      <c r="I488" s="249">
        <v>7</v>
      </c>
      <c r="J488" s="251">
        <v>63</v>
      </c>
      <c r="K488" s="249">
        <v>28</v>
      </c>
    </row>
    <row r="489" spans="4:11" hidden="1">
      <c r="D489" s="249">
        <v>118</v>
      </c>
      <c r="E489" s="249">
        <v>16</v>
      </c>
      <c r="F489" s="249">
        <v>2770</v>
      </c>
      <c r="G489" s="252" t="s">
        <v>159</v>
      </c>
      <c r="H489" s="249">
        <v>283.5</v>
      </c>
      <c r="I489" s="249">
        <v>9</v>
      </c>
      <c r="J489" s="251">
        <v>81</v>
      </c>
      <c r="K489" s="249">
        <v>36</v>
      </c>
    </row>
    <row r="490" spans="4:11" hidden="1">
      <c r="D490" s="249">
        <v>119</v>
      </c>
      <c r="E490" s="249">
        <v>16</v>
      </c>
      <c r="F490" s="249">
        <v>2780</v>
      </c>
      <c r="G490" s="250" t="s">
        <v>159</v>
      </c>
      <c r="H490" s="249">
        <v>171.5</v>
      </c>
      <c r="I490" s="249">
        <v>7</v>
      </c>
      <c r="J490" s="251">
        <v>63</v>
      </c>
      <c r="K490" s="249">
        <v>28</v>
      </c>
    </row>
    <row r="491" spans="4:11" hidden="1">
      <c r="D491" s="249">
        <v>120</v>
      </c>
      <c r="E491" s="249">
        <v>16</v>
      </c>
      <c r="F491" s="249">
        <v>4840</v>
      </c>
      <c r="G491" s="252" t="s">
        <v>159</v>
      </c>
      <c r="H491" s="249">
        <v>350</v>
      </c>
      <c r="I491" s="249">
        <v>10</v>
      </c>
      <c r="J491" s="251">
        <v>90</v>
      </c>
      <c r="K491" s="249">
        <v>40</v>
      </c>
    </row>
    <row r="492" spans="4:11" hidden="1">
      <c r="D492" s="249">
        <v>121</v>
      </c>
      <c r="E492" s="249">
        <v>16</v>
      </c>
      <c r="F492" s="249">
        <v>4850</v>
      </c>
      <c r="G492" s="250" t="s">
        <v>159</v>
      </c>
      <c r="H492" s="249">
        <v>171.5</v>
      </c>
      <c r="I492" s="249">
        <v>7</v>
      </c>
      <c r="J492" s="251">
        <v>63</v>
      </c>
      <c r="K492" s="249">
        <v>28</v>
      </c>
    </row>
    <row r="493" spans="4:11" hidden="1">
      <c r="D493" s="249">
        <v>122</v>
      </c>
      <c r="E493" s="249">
        <v>16</v>
      </c>
      <c r="F493" s="249">
        <v>4840</v>
      </c>
      <c r="G493" s="252" t="s">
        <v>159</v>
      </c>
      <c r="H493" s="249">
        <v>196.875</v>
      </c>
      <c r="I493" s="249">
        <v>7.5</v>
      </c>
      <c r="J493" s="251">
        <v>67.5</v>
      </c>
      <c r="K493" s="249">
        <v>30</v>
      </c>
    </row>
    <row r="494" spans="4:11" hidden="1">
      <c r="D494" s="249">
        <v>123</v>
      </c>
      <c r="E494" s="249">
        <v>16</v>
      </c>
      <c r="F494" s="249">
        <v>4720</v>
      </c>
      <c r="G494" s="250" t="s">
        <v>159</v>
      </c>
      <c r="H494" s="249">
        <v>462.875</v>
      </c>
      <c r="I494" s="249">
        <v>11.5</v>
      </c>
      <c r="J494" s="251">
        <v>103.5</v>
      </c>
      <c r="K494" s="249">
        <v>46</v>
      </c>
    </row>
    <row r="495" spans="4:11" hidden="1">
      <c r="D495" s="249">
        <v>124</v>
      </c>
      <c r="E495" s="249">
        <v>15</v>
      </c>
      <c r="F495" s="249">
        <v>7820</v>
      </c>
      <c r="G495" s="252" t="s">
        <v>159</v>
      </c>
      <c r="H495" s="249">
        <v>462.875</v>
      </c>
      <c r="I495" s="249">
        <v>11.5</v>
      </c>
      <c r="J495" s="251">
        <v>103.5</v>
      </c>
      <c r="K495" s="249">
        <v>46</v>
      </c>
    </row>
    <row r="496" spans="4:11" hidden="1">
      <c r="D496" s="249">
        <v>125</v>
      </c>
      <c r="E496" s="249">
        <v>15</v>
      </c>
      <c r="F496" s="249">
        <v>4250</v>
      </c>
      <c r="G496" s="250" t="s">
        <v>159</v>
      </c>
      <c r="H496" s="249">
        <v>462.875</v>
      </c>
      <c r="I496" s="249">
        <v>11.5</v>
      </c>
      <c r="J496" s="251">
        <v>103.5</v>
      </c>
      <c r="K496" s="249">
        <v>46</v>
      </c>
    </row>
    <row r="497" spans="4:11" hidden="1">
      <c r="D497" s="249">
        <v>126</v>
      </c>
      <c r="E497" s="249">
        <v>15</v>
      </c>
      <c r="F497" s="249">
        <v>8210</v>
      </c>
      <c r="G497" s="252" t="s">
        <v>159</v>
      </c>
      <c r="H497" s="249">
        <v>462.875</v>
      </c>
      <c r="I497" s="249">
        <v>11.5</v>
      </c>
      <c r="J497" s="251">
        <v>103.5</v>
      </c>
      <c r="K497" s="249">
        <v>46</v>
      </c>
    </row>
    <row r="498" spans="4:11" hidden="1">
      <c r="D498" s="249">
        <v>127</v>
      </c>
      <c r="E498" s="249">
        <v>15</v>
      </c>
      <c r="F498" s="249">
        <v>8180</v>
      </c>
      <c r="G498" s="250" t="s">
        <v>159</v>
      </c>
      <c r="H498" s="249">
        <v>462.875</v>
      </c>
      <c r="I498" s="249">
        <v>11.5</v>
      </c>
      <c r="J498" s="251">
        <v>103.5</v>
      </c>
      <c r="K498" s="249">
        <v>46</v>
      </c>
    </row>
    <row r="499" spans="4:11" hidden="1">
      <c r="D499" s="249">
        <v>128</v>
      </c>
      <c r="E499" s="249">
        <v>15</v>
      </c>
      <c r="F499" s="249">
        <v>8160</v>
      </c>
      <c r="G499" s="252" t="s">
        <v>159</v>
      </c>
      <c r="H499" s="249">
        <v>462.875</v>
      </c>
      <c r="I499" s="249">
        <v>11.5</v>
      </c>
      <c r="J499" s="251">
        <v>103.5</v>
      </c>
      <c r="K499" s="249">
        <v>46</v>
      </c>
    </row>
    <row r="500" spans="4:11" hidden="1">
      <c r="D500" s="249">
        <v>129</v>
      </c>
      <c r="E500" s="249">
        <v>15</v>
      </c>
      <c r="F500" s="249">
        <v>8170</v>
      </c>
      <c r="G500" s="250" t="s">
        <v>159</v>
      </c>
      <c r="H500" s="249">
        <v>462.875</v>
      </c>
      <c r="I500" s="249">
        <v>11.5</v>
      </c>
      <c r="J500" s="251">
        <v>103.5</v>
      </c>
      <c r="K500" s="249">
        <v>46</v>
      </c>
    </row>
    <row r="501" spans="4:11" hidden="1">
      <c r="D501" s="249">
        <v>130</v>
      </c>
      <c r="E501" s="249">
        <v>15</v>
      </c>
      <c r="F501" s="249">
        <v>8150</v>
      </c>
      <c r="G501" s="252" t="s">
        <v>159</v>
      </c>
      <c r="H501" s="249">
        <v>462.875</v>
      </c>
      <c r="I501" s="249">
        <v>11.5</v>
      </c>
      <c r="J501" s="251">
        <v>103.5</v>
      </c>
      <c r="K501" s="249">
        <v>46</v>
      </c>
    </row>
    <row r="502" spans="4:11" hidden="1">
      <c r="D502" s="249">
        <v>131</v>
      </c>
      <c r="E502" s="249">
        <v>15</v>
      </c>
      <c r="F502" s="249">
        <v>6570</v>
      </c>
      <c r="G502" s="250" t="s">
        <v>159</v>
      </c>
      <c r="H502" s="249">
        <v>283.5</v>
      </c>
      <c r="I502" s="249">
        <v>9</v>
      </c>
      <c r="J502" s="251">
        <v>81</v>
      </c>
      <c r="K502" s="249">
        <v>36</v>
      </c>
    </row>
    <row r="503" spans="4:11" hidden="1">
      <c r="D503" s="249">
        <v>132</v>
      </c>
      <c r="E503" s="249">
        <v>15</v>
      </c>
      <c r="F503" s="249">
        <v>6590</v>
      </c>
      <c r="G503" s="252" t="s">
        <v>159</v>
      </c>
      <c r="H503" s="249">
        <v>315.875</v>
      </c>
      <c r="I503" s="249">
        <v>9.5</v>
      </c>
      <c r="J503" s="251">
        <v>85.5</v>
      </c>
      <c r="K503" s="249">
        <v>38</v>
      </c>
    </row>
    <row r="504" spans="4:11" hidden="1">
      <c r="D504" s="249">
        <v>133</v>
      </c>
      <c r="E504" s="249">
        <v>18</v>
      </c>
      <c r="F504" s="249">
        <v>6600</v>
      </c>
      <c r="G504" s="250" t="s">
        <v>159</v>
      </c>
      <c r="H504" s="249">
        <v>423.5</v>
      </c>
      <c r="I504" s="249">
        <v>11</v>
      </c>
      <c r="J504" s="251">
        <v>99</v>
      </c>
      <c r="K504" s="249">
        <v>44</v>
      </c>
    </row>
    <row r="505" spans="4:11" hidden="1">
      <c r="D505" s="249">
        <v>134</v>
      </c>
      <c r="E505" s="249">
        <v>18</v>
      </c>
      <c r="F505" s="249">
        <v>5520</v>
      </c>
      <c r="G505" s="252" t="s">
        <v>159</v>
      </c>
      <c r="H505" s="249">
        <v>462.875</v>
      </c>
      <c r="I505" s="249">
        <v>11.5</v>
      </c>
      <c r="J505" s="251">
        <v>103.5</v>
      </c>
      <c r="K505" s="249">
        <v>46</v>
      </c>
    </row>
    <row r="506" spans="4:11" hidden="1">
      <c r="D506" s="249">
        <v>135</v>
      </c>
      <c r="E506" s="249">
        <v>18</v>
      </c>
      <c r="F506" s="249">
        <v>6590</v>
      </c>
      <c r="G506" s="250" t="s">
        <v>159</v>
      </c>
      <c r="H506" s="249">
        <v>283.5</v>
      </c>
      <c r="I506" s="249">
        <v>9</v>
      </c>
      <c r="J506" s="251">
        <v>81</v>
      </c>
      <c r="K506" s="249">
        <v>36</v>
      </c>
    </row>
    <row r="507" spans="4:11" hidden="1">
      <c r="D507" s="249">
        <v>136</v>
      </c>
      <c r="E507" s="249">
        <v>18</v>
      </c>
      <c r="F507" s="249">
        <v>6800</v>
      </c>
      <c r="G507" s="252" t="s">
        <v>159</v>
      </c>
      <c r="H507" s="249">
        <v>315.875</v>
      </c>
      <c r="I507" s="249">
        <v>9.5</v>
      </c>
      <c r="J507" s="251">
        <v>85.5</v>
      </c>
      <c r="K507" s="249">
        <v>38</v>
      </c>
    </row>
    <row r="508" spans="4:11" hidden="1">
      <c r="D508" s="249">
        <v>137</v>
      </c>
      <c r="E508" s="249">
        <v>18</v>
      </c>
      <c r="F508" s="249">
        <v>6800</v>
      </c>
      <c r="G508" s="250" t="s">
        <v>159</v>
      </c>
      <c r="H508" s="249">
        <v>385.875</v>
      </c>
      <c r="I508" s="249">
        <v>10.5</v>
      </c>
      <c r="J508" s="251">
        <v>94.5</v>
      </c>
      <c r="K508" s="249">
        <v>42</v>
      </c>
    </row>
    <row r="509" spans="4:11" hidden="1">
      <c r="D509" s="249">
        <v>138</v>
      </c>
      <c r="E509" s="249">
        <v>18</v>
      </c>
      <c r="F509" s="249">
        <v>6580</v>
      </c>
      <c r="G509" s="252" t="s">
        <v>159</v>
      </c>
      <c r="H509" s="249">
        <v>252.875</v>
      </c>
      <c r="I509" s="249">
        <v>8.5</v>
      </c>
      <c r="J509" s="251">
        <v>76.5</v>
      </c>
      <c r="K509" s="249">
        <v>34</v>
      </c>
    </row>
    <row r="510" spans="4:11" hidden="1">
      <c r="D510" s="249">
        <v>139</v>
      </c>
      <c r="E510" s="249">
        <v>17</v>
      </c>
      <c r="F510" s="249">
        <v>6790</v>
      </c>
      <c r="G510" s="250" t="s">
        <v>159</v>
      </c>
      <c r="H510" s="249">
        <v>252.875</v>
      </c>
      <c r="I510" s="249">
        <v>8.5</v>
      </c>
      <c r="J510" s="251">
        <v>76.5</v>
      </c>
      <c r="K510" s="249">
        <v>34</v>
      </c>
    </row>
    <row r="511" spans="4:11" hidden="1">
      <c r="D511" s="249">
        <v>140</v>
      </c>
      <c r="E511" s="249">
        <v>17</v>
      </c>
      <c r="F511" s="249">
        <v>6590</v>
      </c>
      <c r="G511" s="252" t="s">
        <v>159</v>
      </c>
      <c r="H511" s="249">
        <v>283.5</v>
      </c>
      <c r="I511" s="249">
        <v>9</v>
      </c>
      <c r="J511" s="251">
        <v>81</v>
      </c>
      <c r="K511" s="249">
        <v>36</v>
      </c>
    </row>
    <row r="512" spans="4:11" hidden="1">
      <c r="D512" s="249">
        <v>141</v>
      </c>
      <c r="E512" s="249">
        <v>15</v>
      </c>
      <c r="F512" s="249">
        <v>6590</v>
      </c>
      <c r="G512" s="250" t="s">
        <v>159</v>
      </c>
      <c r="H512" s="249">
        <v>350</v>
      </c>
      <c r="I512" s="249">
        <v>10</v>
      </c>
      <c r="J512" s="251">
        <v>90</v>
      </c>
      <c r="K512" s="249">
        <v>40</v>
      </c>
    </row>
    <row r="513" spans="4:11" hidden="1">
      <c r="D513" s="249">
        <v>142</v>
      </c>
      <c r="E513" s="249">
        <v>14</v>
      </c>
      <c r="F513" s="249">
        <v>6590</v>
      </c>
      <c r="G513" s="252" t="s">
        <v>159</v>
      </c>
      <c r="H513" s="249">
        <v>315.875</v>
      </c>
      <c r="I513" s="249">
        <v>9.5</v>
      </c>
      <c r="J513" s="251">
        <v>85.5</v>
      </c>
      <c r="K513" s="249">
        <v>38</v>
      </c>
    </row>
    <row r="514" spans="4:11" hidden="1">
      <c r="D514" s="249">
        <v>143</v>
      </c>
      <c r="E514" s="249">
        <v>14</v>
      </c>
      <c r="F514" s="249">
        <v>6590</v>
      </c>
      <c r="G514" s="250" t="s">
        <v>159</v>
      </c>
      <c r="H514" s="249">
        <v>462.875</v>
      </c>
      <c r="I514" s="249">
        <v>11.5</v>
      </c>
      <c r="J514" s="251">
        <v>103.5</v>
      </c>
      <c r="K514" s="249">
        <v>46</v>
      </c>
    </row>
    <row r="515" spans="4:11" hidden="1">
      <c r="D515" s="249">
        <v>144</v>
      </c>
      <c r="E515" s="249">
        <v>14</v>
      </c>
      <c r="F515" s="249">
        <v>3550</v>
      </c>
      <c r="G515" s="252" t="s">
        <v>159</v>
      </c>
      <c r="H515" s="249">
        <v>462.875</v>
      </c>
      <c r="I515" s="249">
        <v>11.5</v>
      </c>
      <c r="J515" s="251">
        <v>103.5</v>
      </c>
      <c r="K515" s="249">
        <v>46</v>
      </c>
    </row>
    <row r="516" spans="4:11" hidden="1">
      <c r="D516" s="249">
        <v>145</v>
      </c>
      <c r="E516" s="249">
        <v>14</v>
      </c>
      <c r="F516" s="249">
        <v>3530</v>
      </c>
      <c r="G516" s="250" t="s">
        <v>159</v>
      </c>
      <c r="H516" s="249">
        <v>462.875</v>
      </c>
      <c r="I516" s="249">
        <v>11.5</v>
      </c>
      <c r="J516" s="251">
        <v>103.5</v>
      </c>
      <c r="K516" s="249">
        <v>46</v>
      </c>
    </row>
    <row r="517" spans="4:11" hidden="1">
      <c r="D517" s="249">
        <v>146</v>
      </c>
      <c r="E517" s="249">
        <v>15</v>
      </c>
      <c r="F517" s="249">
        <v>6580</v>
      </c>
      <c r="G517" s="252" t="s">
        <v>159</v>
      </c>
      <c r="H517" s="249">
        <v>283.5</v>
      </c>
      <c r="I517" s="249">
        <v>9</v>
      </c>
      <c r="J517" s="251">
        <v>81</v>
      </c>
      <c r="K517" s="249">
        <v>36</v>
      </c>
    </row>
    <row r="518" spans="4:11" hidden="1">
      <c r="D518" s="249">
        <v>147</v>
      </c>
      <c r="E518" s="249">
        <v>15</v>
      </c>
      <c r="F518" s="249">
        <v>6570</v>
      </c>
      <c r="G518" s="250" t="s">
        <v>159</v>
      </c>
      <c r="H518" s="249">
        <v>423.5</v>
      </c>
      <c r="I518" s="249">
        <v>11</v>
      </c>
      <c r="J518" s="251">
        <v>99</v>
      </c>
      <c r="K518" s="249">
        <v>44</v>
      </c>
    </row>
    <row r="519" spans="4:11" hidden="1">
      <c r="D519" s="249">
        <v>148</v>
      </c>
      <c r="E519" s="249">
        <v>15</v>
      </c>
      <c r="F519" s="249">
        <v>6430</v>
      </c>
      <c r="G519" s="252" t="s">
        <v>159</v>
      </c>
      <c r="H519" s="249">
        <v>462.875</v>
      </c>
      <c r="I519" s="249">
        <v>11.5</v>
      </c>
      <c r="J519" s="251">
        <v>103.5</v>
      </c>
      <c r="K519" s="249">
        <v>46</v>
      </c>
    </row>
    <row r="520" spans="4:11" hidden="1">
      <c r="D520" s="249">
        <v>149</v>
      </c>
      <c r="E520" s="249">
        <v>15</v>
      </c>
      <c r="F520" s="249">
        <v>5780</v>
      </c>
      <c r="G520" s="250" t="s">
        <v>159</v>
      </c>
      <c r="H520" s="249">
        <v>196.875</v>
      </c>
      <c r="I520" s="249">
        <v>7.5</v>
      </c>
      <c r="J520" s="251">
        <v>67.5</v>
      </c>
      <c r="K520" s="249">
        <v>30</v>
      </c>
    </row>
    <row r="521" spans="4:11" hidden="1">
      <c r="D521" s="249">
        <v>150</v>
      </c>
      <c r="E521" s="249">
        <v>15</v>
      </c>
      <c r="F521" s="249">
        <v>5760</v>
      </c>
      <c r="G521" s="252" t="s">
        <v>159</v>
      </c>
      <c r="H521" s="249">
        <v>462.875</v>
      </c>
      <c r="I521" s="249">
        <v>11.5</v>
      </c>
      <c r="J521" s="251">
        <v>103.5</v>
      </c>
      <c r="K521" s="249">
        <v>46</v>
      </c>
    </row>
    <row r="522" spans="4:11" hidden="1">
      <c r="D522" s="249">
        <v>151</v>
      </c>
      <c r="E522" s="249">
        <v>15</v>
      </c>
      <c r="F522" s="249">
        <v>6580</v>
      </c>
      <c r="G522" s="250" t="s">
        <v>159</v>
      </c>
      <c r="H522" s="249">
        <v>462.875</v>
      </c>
      <c r="I522" s="249">
        <v>11.5</v>
      </c>
      <c r="J522" s="251">
        <v>103.5</v>
      </c>
      <c r="K522" s="249">
        <v>46</v>
      </c>
    </row>
    <row r="523" spans="4:11" hidden="1">
      <c r="D523" s="249">
        <v>152</v>
      </c>
      <c r="E523" s="249">
        <v>14</v>
      </c>
      <c r="F523" s="249">
        <v>6300</v>
      </c>
      <c r="G523" s="252" t="s">
        <v>159</v>
      </c>
      <c r="H523" s="249">
        <v>462.875</v>
      </c>
      <c r="I523" s="249">
        <v>11.5</v>
      </c>
      <c r="J523" s="251">
        <v>103.5</v>
      </c>
      <c r="K523" s="249">
        <v>46</v>
      </c>
    </row>
    <row r="524" spans="4:11" hidden="1">
      <c r="D524" s="249">
        <v>153</v>
      </c>
      <c r="E524" s="249">
        <v>14</v>
      </c>
      <c r="F524" s="249">
        <v>3510</v>
      </c>
      <c r="G524" s="250" t="s">
        <v>159</v>
      </c>
      <c r="H524" s="249">
        <v>462.875</v>
      </c>
      <c r="I524" s="249">
        <v>11.5</v>
      </c>
      <c r="J524" s="251">
        <v>103.5</v>
      </c>
      <c r="K524" s="249">
        <v>46</v>
      </c>
    </row>
    <row r="525" spans="4:11" hidden="1">
      <c r="D525" s="249">
        <v>154</v>
      </c>
      <c r="E525" s="249">
        <v>14</v>
      </c>
      <c r="F525" s="249">
        <v>8160</v>
      </c>
      <c r="G525" s="252" t="s">
        <v>159</v>
      </c>
      <c r="H525" s="249">
        <v>462.875</v>
      </c>
      <c r="I525" s="249">
        <v>11.5</v>
      </c>
      <c r="J525" s="251">
        <v>103.5</v>
      </c>
      <c r="K525" s="249">
        <v>46</v>
      </c>
    </row>
    <row r="526" spans="4:11" hidden="1">
      <c r="D526" s="249">
        <v>155</v>
      </c>
      <c r="E526" s="249">
        <v>14</v>
      </c>
      <c r="F526" s="249">
        <v>12850</v>
      </c>
      <c r="G526" s="250" t="s">
        <v>159</v>
      </c>
      <c r="H526" s="249">
        <v>462.875</v>
      </c>
      <c r="I526" s="249">
        <v>11.5</v>
      </c>
      <c r="J526" s="251">
        <v>103.5</v>
      </c>
      <c r="K526" s="249">
        <v>46</v>
      </c>
    </row>
    <row r="527" spans="4:11" hidden="1">
      <c r="D527" s="249">
        <v>156</v>
      </c>
      <c r="E527" s="249">
        <v>14</v>
      </c>
      <c r="F527" s="249">
        <v>8160</v>
      </c>
      <c r="G527" s="252" t="s">
        <v>159</v>
      </c>
      <c r="H527" s="249">
        <v>462.875</v>
      </c>
      <c r="I527" s="249">
        <v>11.5</v>
      </c>
      <c r="J527" s="251">
        <v>103.5</v>
      </c>
      <c r="K527" s="249">
        <v>46</v>
      </c>
    </row>
    <row r="528" spans="4:11" hidden="1">
      <c r="D528" s="249">
        <v>157</v>
      </c>
      <c r="E528" s="249">
        <v>14</v>
      </c>
      <c r="F528" s="249">
        <v>8030</v>
      </c>
      <c r="G528" s="250" t="s">
        <v>159</v>
      </c>
      <c r="H528" s="249">
        <v>462.875</v>
      </c>
      <c r="I528" s="249">
        <v>11.5</v>
      </c>
      <c r="J528" s="251">
        <v>103.5</v>
      </c>
      <c r="K528" s="249">
        <v>46</v>
      </c>
    </row>
    <row r="529" spans="4:11" hidden="1">
      <c r="D529" s="249">
        <v>158</v>
      </c>
      <c r="E529" s="249">
        <v>14</v>
      </c>
      <c r="F529" s="249">
        <v>8090</v>
      </c>
      <c r="G529" s="252" t="s">
        <v>159</v>
      </c>
      <c r="H529" s="249">
        <v>462.875</v>
      </c>
      <c r="I529" s="249">
        <v>11.5</v>
      </c>
      <c r="J529" s="251">
        <v>103.5</v>
      </c>
      <c r="K529" s="249">
        <v>46</v>
      </c>
    </row>
    <row r="530" spans="4:11" hidden="1">
      <c r="D530" s="249">
        <v>159</v>
      </c>
      <c r="E530" s="249">
        <v>14</v>
      </c>
      <c r="F530" s="249">
        <v>8090</v>
      </c>
      <c r="G530" s="250" t="s">
        <v>159</v>
      </c>
      <c r="H530" s="249">
        <v>462.875</v>
      </c>
      <c r="I530" s="249">
        <v>11.5</v>
      </c>
      <c r="J530" s="251">
        <v>103.5</v>
      </c>
      <c r="K530" s="249">
        <v>46</v>
      </c>
    </row>
    <row r="531" spans="4:11" hidden="1">
      <c r="D531" s="249">
        <v>160</v>
      </c>
      <c r="E531" s="249">
        <v>14</v>
      </c>
      <c r="F531" s="249">
        <v>8140</v>
      </c>
      <c r="G531" s="252" t="s">
        <v>159</v>
      </c>
      <c r="H531" s="249">
        <v>462.875</v>
      </c>
      <c r="I531" s="249">
        <v>11.5</v>
      </c>
      <c r="J531" s="251">
        <v>103.5</v>
      </c>
      <c r="K531" s="249">
        <v>46</v>
      </c>
    </row>
    <row r="532" spans="4:11" hidden="1">
      <c r="D532" s="249">
        <v>161</v>
      </c>
      <c r="E532" s="249">
        <v>14</v>
      </c>
      <c r="F532" s="249">
        <v>6900</v>
      </c>
      <c r="G532" s="250" t="s">
        <v>159</v>
      </c>
      <c r="H532" s="249">
        <v>462.875</v>
      </c>
      <c r="I532" s="249">
        <v>11.5</v>
      </c>
      <c r="J532" s="251">
        <v>103.5</v>
      </c>
      <c r="K532" s="249">
        <v>46</v>
      </c>
    </row>
    <row r="533" spans="4:11" hidden="1">
      <c r="D533" s="249">
        <v>162</v>
      </c>
      <c r="E533" s="249">
        <v>14</v>
      </c>
      <c r="F533" s="249">
        <v>6690</v>
      </c>
      <c r="G533" s="252" t="s">
        <v>159</v>
      </c>
      <c r="H533" s="249">
        <v>462.875</v>
      </c>
      <c r="I533" s="249">
        <v>11.5</v>
      </c>
      <c r="J533" s="251">
        <v>103.5</v>
      </c>
      <c r="K533" s="249">
        <v>46</v>
      </c>
    </row>
    <row r="534" spans="4:11" hidden="1">
      <c r="D534" s="249">
        <v>163</v>
      </c>
      <c r="E534" s="249">
        <v>14</v>
      </c>
      <c r="F534" s="249">
        <v>8090</v>
      </c>
      <c r="G534" s="250" t="s">
        <v>159</v>
      </c>
      <c r="H534" s="249">
        <v>462.875</v>
      </c>
      <c r="I534" s="249">
        <v>11.5</v>
      </c>
      <c r="J534" s="251">
        <v>103.5</v>
      </c>
      <c r="K534" s="249">
        <v>46</v>
      </c>
    </row>
    <row r="535" spans="4:11" hidden="1">
      <c r="D535" s="249">
        <v>164</v>
      </c>
      <c r="E535" s="249">
        <v>14</v>
      </c>
      <c r="F535" s="249">
        <v>6910</v>
      </c>
      <c r="G535" s="252" t="s">
        <v>159</v>
      </c>
      <c r="H535" s="249">
        <v>462.875</v>
      </c>
      <c r="I535" s="249">
        <v>11.5</v>
      </c>
      <c r="J535" s="251">
        <v>103.5</v>
      </c>
      <c r="K535" s="249">
        <v>46</v>
      </c>
    </row>
    <row r="536" spans="4:11" hidden="1">
      <c r="D536" s="249">
        <v>165</v>
      </c>
      <c r="E536" s="249">
        <v>17</v>
      </c>
      <c r="F536" s="249">
        <v>6920</v>
      </c>
      <c r="G536" s="250" t="s">
        <v>159</v>
      </c>
      <c r="H536" s="249">
        <v>462.875</v>
      </c>
      <c r="I536" s="249">
        <v>11.5</v>
      </c>
      <c r="J536" s="251">
        <v>103.5</v>
      </c>
      <c r="K536" s="249">
        <v>46</v>
      </c>
    </row>
    <row r="537" spans="4:11" hidden="1">
      <c r="D537" s="249">
        <v>166</v>
      </c>
      <c r="E537" s="249">
        <v>17</v>
      </c>
      <c r="F537" s="249">
        <v>6950</v>
      </c>
      <c r="G537" s="252" t="s">
        <v>159</v>
      </c>
      <c r="H537" s="249">
        <v>462.875</v>
      </c>
      <c r="I537" s="249">
        <v>11.5</v>
      </c>
      <c r="J537" s="251">
        <v>103.5</v>
      </c>
      <c r="K537" s="249">
        <v>46</v>
      </c>
    </row>
    <row r="538" spans="4:11" hidden="1">
      <c r="D538" s="249">
        <v>167</v>
      </c>
      <c r="E538" s="249">
        <v>17</v>
      </c>
      <c r="F538" s="249">
        <v>6790</v>
      </c>
      <c r="G538" s="250" t="s">
        <v>159</v>
      </c>
      <c r="H538" s="249">
        <v>423.5</v>
      </c>
      <c r="I538" s="249">
        <v>11</v>
      </c>
      <c r="J538" s="251">
        <v>99</v>
      </c>
      <c r="K538" s="249">
        <v>44</v>
      </c>
    </row>
    <row r="539" spans="4:11" hidden="1">
      <c r="D539" s="249">
        <v>168</v>
      </c>
      <c r="E539" s="249">
        <v>17</v>
      </c>
      <c r="F539" s="249">
        <v>6800</v>
      </c>
      <c r="G539" s="252" t="s">
        <v>159</v>
      </c>
      <c r="H539" s="249">
        <v>462.875</v>
      </c>
      <c r="I539" s="249">
        <v>11.5</v>
      </c>
      <c r="J539" s="251">
        <v>103.5</v>
      </c>
      <c r="K539" s="249">
        <v>46</v>
      </c>
    </row>
    <row r="540" spans="4:11" hidden="1">
      <c r="D540" s="249">
        <v>169</v>
      </c>
      <c r="E540" s="249">
        <v>17</v>
      </c>
      <c r="F540" s="249">
        <v>6820</v>
      </c>
      <c r="G540" s="250" t="s">
        <v>159</v>
      </c>
      <c r="H540" s="249">
        <v>462.875</v>
      </c>
      <c r="I540" s="249">
        <v>11.5</v>
      </c>
      <c r="J540" s="251">
        <v>103.5</v>
      </c>
      <c r="K540" s="249">
        <v>46</v>
      </c>
    </row>
    <row r="541" spans="4:11" hidden="1">
      <c r="D541" s="249">
        <v>170</v>
      </c>
      <c r="E541" s="249">
        <v>17</v>
      </c>
      <c r="F541" s="249">
        <v>6310</v>
      </c>
      <c r="G541" s="252" t="s">
        <v>159</v>
      </c>
      <c r="H541" s="249">
        <v>315.875</v>
      </c>
      <c r="I541" s="249">
        <v>9.5</v>
      </c>
      <c r="J541" s="251">
        <v>85.5</v>
      </c>
      <c r="K541" s="249">
        <v>38</v>
      </c>
    </row>
    <row r="542" spans="4:11" hidden="1">
      <c r="D542" s="249">
        <v>171</v>
      </c>
      <c r="E542" s="249">
        <v>17</v>
      </c>
      <c r="F542" s="249">
        <v>6310</v>
      </c>
      <c r="G542" s="250" t="s">
        <v>159</v>
      </c>
      <c r="H542" s="249">
        <v>350</v>
      </c>
      <c r="I542" s="249">
        <v>10</v>
      </c>
      <c r="J542" s="251">
        <v>90</v>
      </c>
      <c r="K542" s="249">
        <v>40</v>
      </c>
    </row>
    <row r="543" spans="4:11" hidden="1">
      <c r="D543" s="249">
        <v>172</v>
      </c>
      <c r="E543" s="249">
        <v>19</v>
      </c>
      <c r="F543" s="249">
        <v>6300</v>
      </c>
      <c r="G543" s="252" t="s">
        <v>159</v>
      </c>
      <c r="H543" s="249">
        <v>385.875</v>
      </c>
      <c r="I543" s="249">
        <v>10.5</v>
      </c>
      <c r="J543" s="251">
        <v>94.5</v>
      </c>
      <c r="K543" s="249">
        <v>42</v>
      </c>
    </row>
    <row r="544" spans="4:11" hidden="1">
      <c r="D544" s="249">
        <v>173</v>
      </c>
      <c r="E544" s="249">
        <v>19</v>
      </c>
      <c r="F544" s="249">
        <v>9440</v>
      </c>
      <c r="G544" s="250" t="s">
        <v>159</v>
      </c>
      <c r="H544" s="249">
        <v>462.875</v>
      </c>
      <c r="I544" s="249">
        <v>11.5</v>
      </c>
      <c r="J544" s="251">
        <v>103.5</v>
      </c>
      <c r="K544" s="249">
        <v>46</v>
      </c>
    </row>
    <row r="545" spans="4:11" hidden="1">
      <c r="D545" s="249">
        <v>174</v>
      </c>
      <c r="E545" s="249">
        <v>19</v>
      </c>
      <c r="F545" s="249">
        <v>10110</v>
      </c>
      <c r="G545" s="252" t="s">
        <v>159</v>
      </c>
      <c r="H545" s="249">
        <v>385.875</v>
      </c>
      <c r="I545" s="249">
        <v>10.5</v>
      </c>
      <c r="J545" s="251">
        <v>94.5</v>
      </c>
      <c r="K545" s="249">
        <v>42</v>
      </c>
    </row>
    <row r="546" spans="4:11" hidden="1">
      <c r="D546" s="249">
        <v>175</v>
      </c>
      <c r="E546" s="249">
        <v>19</v>
      </c>
      <c r="F546" s="249">
        <v>6300</v>
      </c>
      <c r="G546" s="250" t="s">
        <v>159</v>
      </c>
      <c r="H546" s="249">
        <v>462.875</v>
      </c>
      <c r="I546" s="249">
        <v>11.5</v>
      </c>
      <c r="J546" s="251">
        <v>103.5</v>
      </c>
      <c r="K546" s="249">
        <v>46</v>
      </c>
    </row>
    <row r="547" spans="4:11" hidden="1">
      <c r="D547" s="249">
        <v>176</v>
      </c>
      <c r="E547" s="249">
        <v>17</v>
      </c>
      <c r="F547" s="249">
        <v>6330</v>
      </c>
      <c r="G547" s="252" t="s">
        <v>159</v>
      </c>
      <c r="H547" s="249">
        <v>462.875</v>
      </c>
      <c r="I547" s="249">
        <v>11.5</v>
      </c>
      <c r="J547" s="251">
        <v>103.5</v>
      </c>
      <c r="K547" s="249">
        <v>46</v>
      </c>
    </row>
    <row r="548" spans="4:11" hidden="1">
      <c r="D548" s="249">
        <v>177</v>
      </c>
      <c r="E548" s="249">
        <v>17</v>
      </c>
      <c r="F548" s="249">
        <v>6790</v>
      </c>
      <c r="G548" s="250" t="s">
        <v>159</v>
      </c>
      <c r="H548" s="249">
        <v>315.875</v>
      </c>
      <c r="I548" s="249">
        <v>9.5</v>
      </c>
      <c r="J548" s="251">
        <v>85.5</v>
      </c>
      <c r="K548" s="249">
        <v>38</v>
      </c>
    </row>
    <row r="549" spans="4:11" hidden="1">
      <c r="D549" s="249">
        <v>178</v>
      </c>
      <c r="E549" s="249">
        <v>18</v>
      </c>
      <c r="F549" s="249">
        <v>6810</v>
      </c>
      <c r="G549" s="252" t="s">
        <v>159</v>
      </c>
      <c r="H549" s="249">
        <v>385.875</v>
      </c>
      <c r="I549" s="249">
        <v>10.5</v>
      </c>
      <c r="J549" s="251">
        <v>94.5</v>
      </c>
      <c r="K549" s="249">
        <v>42</v>
      </c>
    </row>
    <row r="550" spans="4:11" hidden="1">
      <c r="D550" s="249">
        <v>179</v>
      </c>
      <c r="E550" s="249">
        <v>18</v>
      </c>
      <c r="F550" s="249">
        <v>5520</v>
      </c>
      <c r="G550" s="250" t="s">
        <v>159</v>
      </c>
      <c r="H550" s="249">
        <v>350</v>
      </c>
      <c r="I550" s="249">
        <v>10</v>
      </c>
      <c r="J550" s="251">
        <v>90</v>
      </c>
      <c r="K550" s="249">
        <v>40</v>
      </c>
    </row>
    <row r="551" spans="4:11" hidden="1">
      <c r="D551" s="249">
        <v>180</v>
      </c>
      <c r="E551" s="249">
        <v>20</v>
      </c>
      <c r="F551" s="249">
        <v>5510</v>
      </c>
      <c r="G551" s="252" t="s">
        <v>159</v>
      </c>
      <c r="H551" s="249">
        <v>252.875</v>
      </c>
      <c r="I551" s="249">
        <v>8.5</v>
      </c>
      <c r="J551" s="251">
        <v>76.5</v>
      </c>
      <c r="K551" s="249">
        <v>34</v>
      </c>
    </row>
    <row r="552" spans="4:11" hidden="1">
      <c r="D552" s="249">
        <v>181</v>
      </c>
      <c r="E552" s="249">
        <v>20</v>
      </c>
      <c r="F552" s="249">
        <v>6810</v>
      </c>
      <c r="G552" s="250" t="s">
        <v>159</v>
      </c>
      <c r="H552" s="249">
        <v>350</v>
      </c>
      <c r="I552" s="249">
        <v>10</v>
      </c>
      <c r="J552" s="251">
        <v>90</v>
      </c>
      <c r="K552" s="249">
        <v>40</v>
      </c>
    </row>
    <row r="553" spans="4:11" hidden="1">
      <c r="D553" s="249">
        <v>182</v>
      </c>
      <c r="E553" s="249">
        <v>19</v>
      </c>
      <c r="F553" s="249">
        <v>6800</v>
      </c>
      <c r="G553" s="252" t="s">
        <v>159</v>
      </c>
      <c r="H553" s="249">
        <v>283.5</v>
      </c>
      <c r="I553" s="249">
        <v>9</v>
      </c>
      <c r="J553" s="251">
        <v>81</v>
      </c>
      <c r="K553" s="249">
        <v>36</v>
      </c>
    </row>
    <row r="554" spans="4:11" hidden="1">
      <c r="D554" s="249">
        <v>183</v>
      </c>
      <c r="E554" s="249">
        <v>19</v>
      </c>
      <c r="F554" s="249">
        <v>6810</v>
      </c>
      <c r="G554" s="250" t="s">
        <v>159</v>
      </c>
      <c r="H554" s="249">
        <v>315.875</v>
      </c>
      <c r="I554" s="249">
        <v>9.5</v>
      </c>
      <c r="J554" s="251">
        <v>85.5</v>
      </c>
      <c r="K554" s="249">
        <v>38</v>
      </c>
    </row>
    <row r="555" spans="4:11" hidden="1">
      <c r="D555" s="249">
        <v>184</v>
      </c>
      <c r="E555" s="249">
        <v>19</v>
      </c>
      <c r="F555" s="249">
        <v>6790</v>
      </c>
      <c r="G555" s="252" t="s">
        <v>159</v>
      </c>
      <c r="H555" s="249">
        <v>350</v>
      </c>
      <c r="I555" s="249">
        <v>10</v>
      </c>
      <c r="J555" s="251">
        <v>90</v>
      </c>
      <c r="K555" s="249">
        <v>40</v>
      </c>
    </row>
    <row r="556" spans="4:11" hidden="1">
      <c r="D556" s="249">
        <v>185</v>
      </c>
      <c r="E556" s="249">
        <v>19</v>
      </c>
      <c r="F556" s="249">
        <v>8850</v>
      </c>
      <c r="G556" s="250" t="s">
        <v>159</v>
      </c>
      <c r="H556" s="249">
        <v>462.875</v>
      </c>
      <c r="I556" s="249">
        <v>11.5</v>
      </c>
      <c r="J556" s="251">
        <v>103.5</v>
      </c>
      <c r="K556" s="249">
        <v>46</v>
      </c>
    </row>
    <row r="557" spans="4:11" hidden="1">
      <c r="D557" s="249">
        <v>186</v>
      </c>
      <c r="E557" s="249">
        <v>19</v>
      </c>
      <c r="F557" s="249">
        <v>6790</v>
      </c>
      <c r="G557" s="252" t="s">
        <v>159</v>
      </c>
      <c r="H557" s="249">
        <v>350</v>
      </c>
      <c r="I557" s="249">
        <v>10</v>
      </c>
      <c r="J557" s="251">
        <v>90</v>
      </c>
      <c r="K557" s="249">
        <v>40</v>
      </c>
    </row>
    <row r="558" spans="4:11" hidden="1">
      <c r="D558" s="249">
        <v>187</v>
      </c>
      <c r="E558" s="249">
        <v>19</v>
      </c>
      <c r="F558" s="249">
        <v>6300</v>
      </c>
      <c r="G558" s="250" t="s">
        <v>159</v>
      </c>
      <c r="H558" s="249">
        <v>350</v>
      </c>
      <c r="I558" s="249">
        <v>10</v>
      </c>
      <c r="J558" s="251">
        <v>90</v>
      </c>
      <c r="K558" s="249">
        <v>40</v>
      </c>
    </row>
    <row r="559" spans="4:11" hidden="1">
      <c r="D559" s="249">
        <v>188</v>
      </c>
      <c r="E559" s="249">
        <v>19</v>
      </c>
      <c r="F559" s="249">
        <v>6320</v>
      </c>
      <c r="G559" s="252" t="s">
        <v>159</v>
      </c>
      <c r="H559" s="249">
        <v>423.5</v>
      </c>
      <c r="I559" s="249">
        <v>11</v>
      </c>
      <c r="J559" s="251">
        <v>99</v>
      </c>
      <c r="K559" s="249">
        <v>44</v>
      </c>
    </row>
    <row r="560" spans="4:11" hidden="1">
      <c r="D560" s="249">
        <v>189</v>
      </c>
      <c r="E560" s="249">
        <v>19</v>
      </c>
      <c r="F560" s="249">
        <v>10080</v>
      </c>
      <c r="G560" s="250" t="s">
        <v>159</v>
      </c>
      <c r="H560" s="249">
        <v>462.875</v>
      </c>
      <c r="I560" s="249">
        <v>11.5</v>
      </c>
      <c r="J560" s="251">
        <v>103.5</v>
      </c>
      <c r="K560" s="249">
        <v>46</v>
      </c>
    </row>
    <row r="561" spans="4:11" hidden="1">
      <c r="D561" s="249">
        <v>190</v>
      </c>
      <c r="E561" s="249">
        <v>19</v>
      </c>
      <c r="F561" s="249">
        <v>5000</v>
      </c>
      <c r="G561" s="252" t="s">
        <v>159</v>
      </c>
      <c r="H561" s="249">
        <v>252.875</v>
      </c>
      <c r="I561" s="249">
        <v>8.5</v>
      </c>
      <c r="J561" s="251">
        <v>76.5</v>
      </c>
      <c r="K561" s="249">
        <v>34</v>
      </c>
    </row>
    <row r="562" spans="4:11" hidden="1">
      <c r="D562" s="249">
        <v>191</v>
      </c>
      <c r="E562" s="249">
        <v>22</v>
      </c>
      <c r="F562" s="249">
        <v>5030</v>
      </c>
      <c r="G562" s="250" t="s">
        <v>159</v>
      </c>
      <c r="H562" s="249">
        <v>385.875</v>
      </c>
      <c r="I562" s="249">
        <v>10.5</v>
      </c>
      <c r="J562" s="251">
        <v>94.5</v>
      </c>
      <c r="K562" s="249">
        <v>42</v>
      </c>
    </row>
    <row r="563" spans="4:11" hidden="1">
      <c r="D563" s="249">
        <v>192</v>
      </c>
      <c r="E563" s="249">
        <v>22</v>
      </c>
      <c r="F563" s="249">
        <v>6440</v>
      </c>
      <c r="G563" s="252" t="s">
        <v>159</v>
      </c>
      <c r="H563" s="249">
        <v>462.875</v>
      </c>
      <c r="I563" s="249">
        <v>11.5</v>
      </c>
      <c r="J563" s="251">
        <v>103.5</v>
      </c>
      <c r="K563" s="249">
        <v>46</v>
      </c>
    </row>
    <row r="564" spans="4:11" hidden="1">
      <c r="D564" s="249">
        <v>193</v>
      </c>
      <c r="E564" s="249">
        <v>21</v>
      </c>
      <c r="F564" s="249">
        <v>6350</v>
      </c>
      <c r="G564" s="250" t="s">
        <v>159</v>
      </c>
      <c r="H564" s="249">
        <v>300</v>
      </c>
      <c r="I564" s="249">
        <v>10</v>
      </c>
      <c r="J564" s="251">
        <v>80</v>
      </c>
      <c r="K564" s="249">
        <v>30</v>
      </c>
    </row>
    <row r="565" spans="4:11" hidden="1">
      <c r="D565" s="249">
        <v>194</v>
      </c>
      <c r="E565" s="249">
        <v>21</v>
      </c>
      <c r="F565" s="249">
        <v>5570</v>
      </c>
      <c r="G565" s="252" t="s">
        <v>159</v>
      </c>
      <c r="H565" s="249">
        <v>350</v>
      </c>
      <c r="I565" s="249">
        <v>10</v>
      </c>
      <c r="J565" s="251">
        <v>90</v>
      </c>
      <c r="K565" s="249">
        <v>40</v>
      </c>
    </row>
    <row r="566" spans="4:11" hidden="1">
      <c r="D566" s="249">
        <v>195</v>
      </c>
      <c r="E566" s="249">
        <v>21</v>
      </c>
      <c r="F566" s="249">
        <v>5590</v>
      </c>
      <c r="G566" s="250" t="s">
        <v>159</v>
      </c>
      <c r="H566" s="249">
        <v>423.5</v>
      </c>
      <c r="I566" s="249">
        <v>11</v>
      </c>
      <c r="J566" s="251">
        <v>99</v>
      </c>
      <c r="K566" s="249">
        <v>44</v>
      </c>
    </row>
    <row r="567" spans="4:11" hidden="1">
      <c r="D567" s="249">
        <v>196</v>
      </c>
      <c r="E567" s="249">
        <v>21</v>
      </c>
      <c r="F567" s="249">
        <v>18580</v>
      </c>
      <c r="G567" s="252" t="s">
        <v>159</v>
      </c>
      <c r="H567" s="249">
        <v>462.875</v>
      </c>
      <c r="I567" s="249">
        <v>11.5</v>
      </c>
      <c r="J567" s="251">
        <v>103.5</v>
      </c>
      <c r="K567" s="249">
        <v>46</v>
      </c>
    </row>
    <row r="568" spans="4:11" hidden="1">
      <c r="D568" s="249">
        <v>197</v>
      </c>
      <c r="E568" s="249">
        <v>21</v>
      </c>
      <c r="F568" s="249">
        <v>5580</v>
      </c>
      <c r="G568" s="250" t="s">
        <v>159</v>
      </c>
      <c r="H568" s="249">
        <v>385.875</v>
      </c>
      <c r="I568" s="249">
        <v>10.5</v>
      </c>
      <c r="J568" s="251">
        <v>94.5</v>
      </c>
      <c r="K568" s="249">
        <v>42</v>
      </c>
    </row>
    <row r="569" spans="4:11" hidden="1">
      <c r="D569" s="249">
        <v>198</v>
      </c>
      <c r="E569" s="249">
        <v>24</v>
      </c>
      <c r="F569" s="249">
        <v>5570</v>
      </c>
      <c r="G569" s="252" t="s">
        <v>159</v>
      </c>
      <c r="H569" s="249">
        <v>315.875</v>
      </c>
      <c r="I569" s="249">
        <v>9.5</v>
      </c>
      <c r="J569" s="251">
        <v>85.5</v>
      </c>
      <c r="K569" s="249">
        <v>38</v>
      </c>
    </row>
    <row r="570" spans="4:11" hidden="1">
      <c r="D570" s="249">
        <v>199</v>
      </c>
      <c r="E570" s="249">
        <v>24</v>
      </c>
      <c r="F570" s="249">
        <v>5570</v>
      </c>
      <c r="G570" s="250" t="s">
        <v>159</v>
      </c>
      <c r="H570" s="249">
        <v>350</v>
      </c>
      <c r="I570" s="249">
        <v>10</v>
      </c>
      <c r="J570" s="251">
        <v>90</v>
      </c>
      <c r="K570" s="249">
        <v>40</v>
      </c>
    </row>
    <row r="571" spans="4:11" hidden="1">
      <c r="D571" s="249">
        <v>200</v>
      </c>
      <c r="E571" s="249">
        <v>24</v>
      </c>
      <c r="F571" s="249">
        <v>4840</v>
      </c>
      <c r="G571" s="252" t="s">
        <v>159</v>
      </c>
      <c r="H571" s="249">
        <v>462.875</v>
      </c>
      <c r="I571" s="249">
        <v>11.5</v>
      </c>
      <c r="J571" s="251">
        <v>103.5</v>
      </c>
      <c r="K571" s="249">
        <v>46</v>
      </c>
    </row>
    <row r="572" spans="4:11" hidden="1">
      <c r="D572" s="249">
        <v>201</v>
      </c>
      <c r="E572" s="249">
        <v>24</v>
      </c>
      <c r="F572" s="249">
        <v>4850</v>
      </c>
      <c r="G572" s="250" t="s">
        <v>159</v>
      </c>
      <c r="H572" s="249">
        <v>283.5</v>
      </c>
      <c r="I572" s="249">
        <v>9</v>
      </c>
      <c r="J572" s="251">
        <v>81</v>
      </c>
      <c r="K572" s="249">
        <v>36</v>
      </c>
    </row>
    <row r="573" spans="4:11" hidden="1">
      <c r="D573" s="249">
        <v>202</v>
      </c>
      <c r="E573" s="249">
        <v>24</v>
      </c>
      <c r="F573" s="249">
        <v>5580</v>
      </c>
      <c r="G573" s="252" t="s">
        <v>159</v>
      </c>
      <c r="H573" s="249">
        <v>350</v>
      </c>
      <c r="I573" s="249">
        <v>10</v>
      </c>
      <c r="J573" s="251">
        <v>90</v>
      </c>
      <c r="K573" s="249">
        <v>40</v>
      </c>
    </row>
    <row r="574" spans="4:11" hidden="1">
      <c r="D574" s="249">
        <v>203</v>
      </c>
      <c r="E574" s="249">
        <v>22</v>
      </c>
      <c r="F574" s="249">
        <v>5590</v>
      </c>
      <c r="G574" s="250" t="s">
        <v>159</v>
      </c>
      <c r="H574" s="249">
        <v>462.875</v>
      </c>
      <c r="I574" s="249">
        <v>11.5</v>
      </c>
      <c r="J574" s="251">
        <v>103.5</v>
      </c>
      <c r="K574" s="249">
        <v>46</v>
      </c>
    </row>
    <row r="575" spans="4:11" hidden="1">
      <c r="D575" s="249">
        <v>204</v>
      </c>
      <c r="E575" s="249">
        <v>21</v>
      </c>
      <c r="F575" s="249">
        <v>4870</v>
      </c>
      <c r="G575" s="252" t="s">
        <v>159</v>
      </c>
      <c r="H575" s="249">
        <v>224</v>
      </c>
      <c r="I575" s="249">
        <v>8</v>
      </c>
      <c r="J575" s="251">
        <v>72</v>
      </c>
      <c r="K575" s="249">
        <v>32</v>
      </c>
    </row>
    <row r="576" spans="4:11" hidden="1">
      <c r="D576" s="249">
        <v>205</v>
      </c>
      <c r="E576" s="249">
        <v>22</v>
      </c>
      <c r="F576" s="249">
        <v>4850</v>
      </c>
      <c r="G576" s="250" t="s">
        <v>159</v>
      </c>
      <c r="H576" s="249">
        <v>252.875</v>
      </c>
      <c r="I576" s="249">
        <v>8.5</v>
      </c>
      <c r="J576" s="251">
        <v>76.5</v>
      </c>
      <c r="K576" s="249">
        <v>34</v>
      </c>
    </row>
    <row r="577" spans="4:11" hidden="1">
      <c r="D577" s="249">
        <v>206</v>
      </c>
      <c r="E577" s="249">
        <v>22</v>
      </c>
      <c r="F577" s="249">
        <v>5230</v>
      </c>
      <c r="G577" s="252" t="s">
        <v>159</v>
      </c>
      <c r="H577" s="249">
        <v>315.875</v>
      </c>
      <c r="I577" s="249">
        <v>9.5</v>
      </c>
      <c r="J577" s="251">
        <v>85.5</v>
      </c>
      <c r="K577" s="249">
        <v>38</v>
      </c>
    </row>
    <row r="578" spans="4:11" hidden="1">
      <c r="D578" s="249">
        <v>207</v>
      </c>
      <c r="E578" s="249">
        <v>22</v>
      </c>
      <c r="F578" s="249">
        <v>6370</v>
      </c>
      <c r="G578" s="250" t="s">
        <v>159</v>
      </c>
      <c r="H578" s="249">
        <v>196.875</v>
      </c>
      <c r="I578" s="249">
        <v>7.5</v>
      </c>
      <c r="J578" s="251">
        <v>67.5</v>
      </c>
      <c r="K578" s="249">
        <v>30</v>
      </c>
    </row>
    <row r="579" spans="4:11" hidden="1">
      <c r="D579" s="249">
        <v>208</v>
      </c>
      <c r="E579" s="249">
        <v>22</v>
      </c>
      <c r="F579" s="249">
        <v>5500</v>
      </c>
      <c r="G579" s="252" t="s">
        <v>159</v>
      </c>
      <c r="H579" s="249">
        <v>283.5</v>
      </c>
      <c r="I579" s="249">
        <v>9</v>
      </c>
      <c r="J579" s="251">
        <v>81</v>
      </c>
      <c r="K579" s="249">
        <v>36</v>
      </c>
    </row>
    <row r="580" spans="4:11" hidden="1">
      <c r="D580" s="249">
        <v>209</v>
      </c>
      <c r="E580" s="249">
        <v>22</v>
      </c>
      <c r="F580" s="249">
        <v>5430</v>
      </c>
      <c r="G580" s="250" t="s">
        <v>159</v>
      </c>
      <c r="H580" s="249">
        <v>315.875</v>
      </c>
      <c r="I580" s="249">
        <v>9.5</v>
      </c>
      <c r="J580" s="251">
        <v>85.5</v>
      </c>
      <c r="K580" s="249">
        <v>38</v>
      </c>
    </row>
    <row r="581" spans="4:11" hidden="1">
      <c r="D581" s="249">
        <v>210</v>
      </c>
      <c r="E581" s="249">
        <v>23</v>
      </c>
      <c r="F581" s="249">
        <v>5440</v>
      </c>
      <c r="G581" s="252" t="s">
        <v>159</v>
      </c>
      <c r="H581" s="249">
        <v>283.5</v>
      </c>
      <c r="I581" s="249">
        <v>9</v>
      </c>
      <c r="J581" s="251">
        <v>81</v>
      </c>
      <c r="K581" s="249">
        <v>36</v>
      </c>
    </row>
    <row r="582" spans="4:11" hidden="1">
      <c r="D582" s="249">
        <v>211</v>
      </c>
      <c r="E582" s="249">
        <v>22</v>
      </c>
      <c r="F582" s="249">
        <v>5510</v>
      </c>
      <c r="G582" s="250" t="s">
        <v>159</v>
      </c>
      <c r="H582" s="249">
        <v>350</v>
      </c>
      <c r="I582" s="249">
        <v>10</v>
      </c>
      <c r="J582" s="251">
        <v>90</v>
      </c>
      <c r="K582" s="249">
        <v>40</v>
      </c>
    </row>
    <row r="583" spans="4:11" hidden="1">
      <c r="D583" s="249">
        <v>212</v>
      </c>
      <c r="E583" s="249">
        <v>23</v>
      </c>
      <c r="F583" s="249">
        <v>5500</v>
      </c>
      <c r="G583" s="252" t="s">
        <v>159</v>
      </c>
      <c r="H583" s="249">
        <v>315.875</v>
      </c>
      <c r="I583" s="249">
        <v>9.5</v>
      </c>
      <c r="J583" s="251">
        <v>85.5</v>
      </c>
      <c r="K583" s="249">
        <v>38</v>
      </c>
    </row>
    <row r="584" spans="4:11" hidden="1">
      <c r="D584" s="249">
        <v>213</v>
      </c>
      <c r="E584" s="249">
        <v>22</v>
      </c>
      <c r="F584" s="249">
        <v>5220</v>
      </c>
      <c r="G584" s="250" t="s">
        <v>159</v>
      </c>
      <c r="H584" s="249">
        <v>252.875</v>
      </c>
      <c r="I584" s="249">
        <v>8.5</v>
      </c>
      <c r="J584" s="251">
        <v>76.5</v>
      </c>
      <c r="K584" s="249">
        <v>34</v>
      </c>
    </row>
    <row r="585" spans="4:11" hidden="1">
      <c r="D585" s="249">
        <v>214</v>
      </c>
      <c r="E585" s="249">
        <v>24</v>
      </c>
      <c r="F585" s="249">
        <v>5210</v>
      </c>
      <c r="G585" s="252" t="s">
        <v>159</v>
      </c>
      <c r="H585" s="249">
        <v>315.875</v>
      </c>
      <c r="I585" s="249">
        <v>9.5</v>
      </c>
      <c r="J585" s="251">
        <v>85.5</v>
      </c>
      <c r="K585" s="249">
        <v>38</v>
      </c>
    </row>
    <row r="586" spans="4:11" hidden="1">
      <c r="D586" s="249">
        <v>215</v>
      </c>
      <c r="E586" s="249">
        <v>24</v>
      </c>
      <c r="F586" s="249">
        <v>4920</v>
      </c>
      <c r="G586" s="250" t="s">
        <v>159</v>
      </c>
      <c r="H586" s="249">
        <v>385.875</v>
      </c>
      <c r="I586" s="249">
        <v>10.5</v>
      </c>
      <c r="J586" s="251">
        <v>94.5</v>
      </c>
      <c r="K586" s="249">
        <v>42</v>
      </c>
    </row>
    <row r="587" spans="4:11" hidden="1">
      <c r="D587" s="249">
        <v>216</v>
      </c>
      <c r="E587" s="249">
        <v>24</v>
      </c>
      <c r="F587" s="249">
        <v>4920</v>
      </c>
      <c r="G587" s="252" t="s">
        <v>159</v>
      </c>
      <c r="H587" s="249">
        <v>283.5</v>
      </c>
      <c r="I587" s="249">
        <v>9</v>
      </c>
      <c r="J587" s="251">
        <v>81</v>
      </c>
      <c r="K587" s="249">
        <v>36</v>
      </c>
    </row>
    <row r="588" spans="4:11" hidden="1">
      <c r="D588" s="249">
        <v>217</v>
      </c>
      <c r="E588" s="249">
        <v>23</v>
      </c>
      <c r="F588" s="249">
        <v>5210</v>
      </c>
      <c r="G588" s="250" t="s">
        <v>159</v>
      </c>
      <c r="H588" s="249">
        <v>283.5</v>
      </c>
      <c r="I588" s="249">
        <v>9</v>
      </c>
      <c r="J588" s="251">
        <v>81</v>
      </c>
      <c r="K588" s="249">
        <v>36</v>
      </c>
    </row>
    <row r="589" spans="4:11" hidden="1">
      <c r="D589" s="249">
        <v>218</v>
      </c>
      <c r="E589" s="249">
        <v>23</v>
      </c>
      <c r="F589" s="249">
        <v>5490</v>
      </c>
      <c r="G589" s="252" t="s">
        <v>159</v>
      </c>
      <c r="H589" s="249">
        <v>252.875</v>
      </c>
      <c r="I589" s="249">
        <v>8.5</v>
      </c>
      <c r="J589" s="251">
        <v>76.5</v>
      </c>
      <c r="K589" s="249">
        <v>34</v>
      </c>
    </row>
    <row r="590" spans="4:11" hidden="1">
      <c r="D590" s="249">
        <v>219</v>
      </c>
      <c r="E590" s="249">
        <v>23</v>
      </c>
      <c r="F590" s="249">
        <v>5680</v>
      </c>
      <c r="G590" s="250" t="s">
        <v>159</v>
      </c>
      <c r="H590" s="249">
        <v>462.875</v>
      </c>
      <c r="I590" s="249">
        <v>11.5</v>
      </c>
      <c r="J590" s="251">
        <v>103.5</v>
      </c>
      <c r="K590" s="249">
        <v>46</v>
      </c>
    </row>
    <row r="591" spans="4:11" hidden="1">
      <c r="D591" s="249">
        <v>220</v>
      </c>
      <c r="E591" s="249">
        <v>23</v>
      </c>
      <c r="F591" s="249">
        <v>8800</v>
      </c>
      <c r="G591" s="252" t="s">
        <v>159</v>
      </c>
      <c r="H591" s="249">
        <v>462.875</v>
      </c>
      <c r="I591" s="249">
        <v>11.5</v>
      </c>
      <c r="J591" s="251">
        <v>103.5</v>
      </c>
      <c r="K591" s="249">
        <v>46</v>
      </c>
    </row>
    <row r="592" spans="4:11" hidden="1">
      <c r="D592" s="249">
        <v>221</v>
      </c>
      <c r="E592" s="249">
        <v>23</v>
      </c>
      <c r="F592" s="249">
        <v>5230</v>
      </c>
      <c r="G592" s="250" t="s">
        <v>159</v>
      </c>
      <c r="H592" s="249">
        <v>315.875</v>
      </c>
      <c r="I592" s="249">
        <v>9.5</v>
      </c>
      <c r="J592" s="251">
        <v>85.5</v>
      </c>
      <c r="K592" s="249">
        <v>38</v>
      </c>
    </row>
    <row r="593" spans="4:11" hidden="1">
      <c r="D593" s="249">
        <v>222</v>
      </c>
      <c r="E593" s="249">
        <v>25</v>
      </c>
      <c r="F593" s="249">
        <v>5690</v>
      </c>
      <c r="G593" s="252" t="s">
        <v>159</v>
      </c>
      <c r="H593" s="249">
        <v>423.5</v>
      </c>
      <c r="I593" s="249">
        <v>11</v>
      </c>
      <c r="J593" s="251">
        <v>99</v>
      </c>
      <c r="K593" s="249">
        <v>44</v>
      </c>
    </row>
    <row r="594" spans="4:11" hidden="1">
      <c r="D594" s="249">
        <v>223</v>
      </c>
      <c r="E594" s="249">
        <v>25</v>
      </c>
      <c r="F594" s="249">
        <v>5680</v>
      </c>
      <c r="G594" s="250" t="s">
        <v>159</v>
      </c>
      <c r="H594" s="249">
        <v>423.5</v>
      </c>
      <c r="I594" s="249">
        <v>11</v>
      </c>
      <c r="J594" s="251">
        <v>99</v>
      </c>
      <c r="K594" s="249">
        <v>44</v>
      </c>
    </row>
    <row r="595" spans="4:11" hidden="1">
      <c r="D595" s="249">
        <v>224</v>
      </c>
      <c r="E595" s="249">
        <v>25</v>
      </c>
      <c r="F595" s="249">
        <v>2770</v>
      </c>
      <c r="G595" s="252" t="s">
        <v>159</v>
      </c>
      <c r="H595" s="249">
        <v>385.875</v>
      </c>
      <c r="I595" s="249">
        <v>10.5</v>
      </c>
      <c r="J595" s="251">
        <v>94.5</v>
      </c>
      <c r="K595" s="249">
        <v>42</v>
      </c>
    </row>
    <row r="596" spans="4:11" hidden="1">
      <c r="D596" s="249">
        <v>225</v>
      </c>
      <c r="E596" s="249">
        <v>25</v>
      </c>
      <c r="F596" s="249">
        <v>5660</v>
      </c>
      <c r="G596" s="250" t="s">
        <v>159</v>
      </c>
      <c r="H596" s="249">
        <v>462.875</v>
      </c>
      <c r="I596" s="249">
        <v>11.5</v>
      </c>
      <c r="J596" s="251">
        <v>103.5</v>
      </c>
      <c r="K596" s="249">
        <v>46</v>
      </c>
    </row>
    <row r="597" spans="4:11" hidden="1">
      <c r="D597" s="249">
        <v>226</v>
      </c>
      <c r="E597" s="249">
        <v>25</v>
      </c>
      <c r="F597" s="249">
        <v>3260</v>
      </c>
      <c r="G597" s="252" t="s">
        <v>159</v>
      </c>
      <c r="H597" s="249">
        <v>462.875</v>
      </c>
      <c r="I597" s="249">
        <v>11.5</v>
      </c>
      <c r="J597" s="251">
        <v>103.5</v>
      </c>
      <c r="K597" s="249">
        <v>46</v>
      </c>
    </row>
    <row r="598" spans="4:11" hidden="1">
      <c r="D598" s="249">
        <v>227</v>
      </c>
      <c r="E598" s="249">
        <v>26</v>
      </c>
      <c r="F598" s="249">
        <v>5670</v>
      </c>
      <c r="G598" s="250" t="s">
        <v>159</v>
      </c>
      <c r="H598" s="249">
        <v>462.875</v>
      </c>
      <c r="I598" s="249">
        <v>11.5</v>
      </c>
      <c r="J598" s="251">
        <v>103.5</v>
      </c>
      <c r="K598" s="249">
        <v>46</v>
      </c>
    </row>
    <row r="599" spans="4:11" hidden="1">
      <c r="D599" s="249">
        <v>228</v>
      </c>
      <c r="E599" s="249">
        <v>25</v>
      </c>
      <c r="F599" s="249">
        <v>5670</v>
      </c>
      <c r="G599" s="252" t="s">
        <v>159</v>
      </c>
      <c r="H599" s="249">
        <v>385.875</v>
      </c>
      <c r="I599" s="249">
        <v>10.5</v>
      </c>
      <c r="J599" s="251">
        <v>94.5</v>
      </c>
      <c r="K599" s="249">
        <v>42</v>
      </c>
    </row>
    <row r="600" spans="4:11" hidden="1">
      <c r="D600" s="249">
        <v>229</v>
      </c>
      <c r="E600" s="249">
        <v>26</v>
      </c>
      <c r="F600" s="249">
        <v>5660</v>
      </c>
      <c r="G600" s="250" t="s">
        <v>159</v>
      </c>
      <c r="H600" s="249">
        <v>315.875</v>
      </c>
      <c r="I600" s="249">
        <v>9.5</v>
      </c>
      <c r="J600" s="251">
        <v>85.5</v>
      </c>
      <c r="K600" s="249">
        <v>38</v>
      </c>
    </row>
    <row r="601" spans="4:11" hidden="1">
      <c r="D601" s="249">
        <v>230</v>
      </c>
      <c r="E601" s="249">
        <v>26</v>
      </c>
      <c r="F601" s="249">
        <v>3630</v>
      </c>
      <c r="G601" s="252" t="s">
        <v>159</v>
      </c>
      <c r="H601" s="249">
        <v>196.875</v>
      </c>
      <c r="I601" s="249">
        <v>7.5</v>
      </c>
      <c r="J601" s="251">
        <v>67.5</v>
      </c>
      <c r="K601" s="249">
        <v>30</v>
      </c>
    </row>
    <row r="602" spans="4:11" hidden="1">
      <c r="D602" s="249">
        <v>231</v>
      </c>
      <c r="E602" s="249">
        <v>36</v>
      </c>
      <c r="F602" s="249">
        <v>2780</v>
      </c>
      <c r="G602" s="250" t="s">
        <v>1313</v>
      </c>
      <c r="H602" s="249">
        <v>126</v>
      </c>
      <c r="I602" s="249">
        <v>6</v>
      </c>
      <c r="J602" s="251">
        <v>54</v>
      </c>
      <c r="K602" s="249">
        <v>24</v>
      </c>
    </row>
    <row r="603" spans="4:11" hidden="1">
      <c r="D603" s="249">
        <v>232</v>
      </c>
      <c r="E603" s="249">
        <v>36</v>
      </c>
      <c r="F603" s="249">
        <v>4300</v>
      </c>
      <c r="G603" s="252" t="s">
        <v>1313</v>
      </c>
      <c r="H603" s="249">
        <v>147.875</v>
      </c>
      <c r="I603" s="249">
        <v>6.5</v>
      </c>
      <c r="J603" s="251">
        <v>58.5</v>
      </c>
      <c r="K603" s="249">
        <v>26</v>
      </c>
    </row>
    <row r="604" spans="4:11" hidden="1">
      <c r="D604" s="249">
        <v>233</v>
      </c>
      <c r="E604" s="249">
        <v>36</v>
      </c>
      <c r="F604" s="249">
        <v>4290</v>
      </c>
      <c r="G604" s="250" t="s">
        <v>1313</v>
      </c>
      <c r="H604" s="249">
        <v>126</v>
      </c>
      <c r="I604" s="249">
        <v>6</v>
      </c>
      <c r="J604" s="251">
        <v>54</v>
      </c>
      <c r="K604" s="249">
        <v>24</v>
      </c>
    </row>
    <row r="605" spans="4:11" hidden="1">
      <c r="D605" s="249">
        <v>234</v>
      </c>
      <c r="E605" s="249">
        <v>36</v>
      </c>
      <c r="F605" s="249">
        <v>2770</v>
      </c>
      <c r="G605" s="252" t="s">
        <v>1313</v>
      </c>
      <c r="H605" s="249">
        <v>126</v>
      </c>
      <c r="I605" s="249">
        <v>6</v>
      </c>
      <c r="J605" s="251">
        <v>54</v>
      </c>
      <c r="K605" s="249">
        <v>24</v>
      </c>
    </row>
    <row r="606" spans="4:11" hidden="1">
      <c r="D606" s="249">
        <v>235</v>
      </c>
      <c r="E606" s="249">
        <v>36</v>
      </c>
      <c r="F606" s="249">
        <v>5660</v>
      </c>
      <c r="G606" s="250" t="s">
        <v>1313</v>
      </c>
      <c r="H606" s="249">
        <v>126</v>
      </c>
      <c r="I606" s="249">
        <v>6</v>
      </c>
      <c r="J606" s="251">
        <v>54</v>
      </c>
      <c r="K606" s="249">
        <v>24</v>
      </c>
    </row>
    <row r="607" spans="4:11" hidden="1">
      <c r="D607" s="249">
        <v>236</v>
      </c>
      <c r="E607" s="249">
        <v>36</v>
      </c>
      <c r="F607" s="249">
        <v>3260</v>
      </c>
      <c r="G607" s="252" t="s">
        <v>1313</v>
      </c>
      <c r="H607" s="249">
        <v>147.875</v>
      </c>
      <c r="I607" s="249">
        <v>6.5</v>
      </c>
      <c r="J607" s="251">
        <v>58.5</v>
      </c>
      <c r="K607" s="249">
        <v>26</v>
      </c>
    </row>
    <row r="608" spans="4:11" hidden="1">
      <c r="D608" s="249">
        <v>237</v>
      </c>
      <c r="E608" s="249">
        <v>36</v>
      </c>
      <c r="F608" s="249">
        <v>5670</v>
      </c>
      <c r="G608" s="250" t="s">
        <v>1313</v>
      </c>
      <c r="H608" s="249">
        <v>171.5</v>
      </c>
      <c r="I608" s="249">
        <v>7</v>
      </c>
      <c r="J608" s="251">
        <v>63</v>
      </c>
      <c r="K608" s="249">
        <v>28</v>
      </c>
    </row>
    <row r="609" spans="4:11" hidden="1">
      <c r="D609" s="249">
        <v>238</v>
      </c>
      <c r="E609" s="249">
        <v>36</v>
      </c>
      <c r="F609" s="249">
        <v>5670</v>
      </c>
      <c r="G609" s="252" t="s">
        <v>1313</v>
      </c>
      <c r="H609" s="249">
        <v>147.875</v>
      </c>
      <c r="I609" s="249">
        <v>6.5</v>
      </c>
      <c r="J609" s="251">
        <v>58.5</v>
      </c>
      <c r="K609" s="249">
        <v>26</v>
      </c>
    </row>
    <row r="610" spans="4:11" hidden="1">
      <c r="D610" s="249">
        <v>239</v>
      </c>
      <c r="E610" s="249">
        <v>36</v>
      </c>
      <c r="F610" s="249">
        <v>5660</v>
      </c>
      <c r="G610" s="250" t="s">
        <v>1313</v>
      </c>
      <c r="H610" s="249">
        <v>171.5</v>
      </c>
      <c r="I610" s="249">
        <v>7</v>
      </c>
      <c r="J610" s="251">
        <v>63</v>
      </c>
      <c r="K610" s="249">
        <v>28</v>
      </c>
    </row>
    <row r="611" spans="4:11" hidden="1">
      <c r="D611" s="249">
        <v>240</v>
      </c>
      <c r="E611" s="249">
        <v>36</v>
      </c>
      <c r="F611" s="249">
        <v>3630</v>
      </c>
      <c r="G611" s="252" t="s">
        <v>1313</v>
      </c>
      <c r="H611" s="249">
        <v>171.5</v>
      </c>
      <c r="I611" s="249">
        <v>7</v>
      </c>
      <c r="J611" s="251">
        <v>63</v>
      </c>
      <c r="K611" s="249">
        <v>28</v>
      </c>
    </row>
    <row r="612" spans="4:11" hidden="1">
      <c r="D612" s="249">
        <v>241</v>
      </c>
      <c r="E612" s="249">
        <v>1</v>
      </c>
      <c r="F612" s="249">
        <v>2780</v>
      </c>
      <c r="G612" s="250" t="s">
        <v>1313</v>
      </c>
      <c r="H612" s="249">
        <v>462.875</v>
      </c>
      <c r="I612" s="249">
        <v>11.5</v>
      </c>
      <c r="J612" s="251">
        <v>103.5</v>
      </c>
      <c r="K612" s="249">
        <v>46</v>
      </c>
    </row>
    <row r="613" spans="4:11" hidden="1">
      <c r="D613" s="249">
        <v>242</v>
      </c>
      <c r="E613" s="249">
        <v>36</v>
      </c>
      <c r="F613" s="249">
        <v>4300</v>
      </c>
      <c r="G613" s="252" t="s">
        <v>1313</v>
      </c>
      <c r="H613" s="249">
        <v>147.875</v>
      </c>
      <c r="I613" s="249">
        <v>6.5</v>
      </c>
      <c r="J613" s="251">
        <v>58.5</v>
      </c>
      <c r="K613" s="249">
        <v>26</v>
      </c>
    </row>
    <row r="614" spans="4:11" hidden="1">
      <c r="D614" s="249">
        <v>243</v>
      </c>
      <c r="E614" s="249">
        <v>36</v>
      </c>
      <c r="F614" s="249">
        <v>4290</v>
      </c>
      <c r="G614" s="250" t="s">
        <v>1313</v>
      </c>
      <c r="H614" s="249">
        <v>171.5</v>
      </c>
      <c r="I614" s="249">
        <v>7</v>
      </c>
      <c r="J614" s="251">
        <v>63</v>
      </c>
      <c r="K614" s="249">
        <v>28</v>
      </c>
    </row>
    <row r="615" spans="4:11" hidden="1">
      <c r="D615" s="249">
        <v>244</v>
      </c>
      <c r="E615" s="249">
        <v>37</v>
      </c>
      <c r="F615" s="249">
        <v>2600</v>
      </c>
      <c r="G615" s="252" t="s">
        <v>1313</v>
      </c>
      <c r="H615" s="249">
        <v>126</v>
      </c>
      <c r="I615" s="249">
        <v>6</v>
      </c>
      <c r="J615" s="251">
        <v>54</v>
      </c>
      <c r="K615" s="249">
        <v>24</v>
      </c>
    </row>
    <row r="616" spans="4:11" hidden="1">
      <c r="D616" s="249">
        <v>245</v>
      </c>
      <c r="E616" s="249">
        <v>37</v>
      </c>
      <c r="F616" s="249">
        <v>4840</v>
      </c>
      <c r="G616" s="250" t="s">
        <v>1313</v>
      </c>
      <c r="H616" s="249">
        <v>126</v>
      </c>
      <c r="I616" s="249">
        <v>6</v>
      </c>
      <c r="J616" s="251">
        <v>54</v>
      </c>
      <c r="K616" s="249">
        <v>24</v>
      </c>
    </row>
    <row r="617" spans="4:11" hidden="1">
      <c r="D617" s="249">
        <v>246</v>
      </c>
      <c r="E617" s="249">
        <v>37</v>
      </c>
      <c r="F617" s="249">
        <v>2770</v>
      </c>
      <c r="G617" s="252" t="s">
        <v>1313</v>
      </c>
      <c r="H617" s="249">
        <v>126</v>
      </c>
      <c r="I617" s="249">
        <v>6</v>
      </c>
      <c r="J617" s="251">
        <v>54</v>
      </c>
      <c r="K617" s="249">
        <v>24</v>
      </c>
    </row>
    <row r="618" spans="4:11" hidden="1">
      <c r="D618" s="249">
        <v>247</v>
      </c>
      <c r="E618" s="249">
        <v>37</v>
      </c>
      <c r="F618" s="249">
        <v>2610</v>
      </c>
      <c r="G618" s="250" t="s">
        <v>1313</v>
      </c>
      <c r="H618" s="249">
        <v>462.875</v>
      </c>
      <c r="I618" s="249">
        <v>11.5</v>
      </c>
      <c r="J618" s="251">
        <v>103.5</v>
      </c>
      <c r="K618" s="249">
        <v>46</v>
      </c>
    </row>
    <row r="619" spans="4:11" hidden="1">
      <c r="D619" s="249">
        <v>248</v>
      </c>
      <c r="E619" s="249">
        <v>37</v>
      </c>
      <c r="F619" s="249">
        <v>2670</v>
      </c>
      <c r="G619" s="252" t="s">
        <v>1313</v>
      </c>
      <c r="H619" s="249">
        <v>126</v>
      </c>
      <c r="I619" s="249">
        <v>6</v>
      </c>
      <c r="J619" s="251">
        <v>54</v>
      </c>
      <c r="K619" s="249">
        <v>24</v>
      </c>
    </row>
    <row r="620" spans="4:11" hidden="1">
      <c r="D620" s="249">
        <v>249</v>
      </c>
      <c r="E620" s="249">
        <v>37</v>
      </c>
      <c r="F620" s="249">
        <v>2670</v>
      </c>
      <c r="G620" s="250" t="s">
        <v>1313</v>
      </c>
      <c r="H620" s="249">
        <v>126</v>
      </c>
      <c r="I620" s="249">
        <v>6</v>
      </c>
      <c r="J620" s="251">
        <v>54</v>
      </c>
      <c r="K620" s="249">
        <v>24</v>
      </c>
    </row>
    <row r="621" spans="4:11" hidden="1">
      <c r="D621" s="249">
        <v>250</v>
      </c>
      <c r="E621" s="249">
        <v>37</v>
      </c>
      <c r="F621" s="249">
        <v>2770</v>
      </c>
      <c r="G621" s="252" t="s">
        <v>1313</v>
      </c>
      <c r="H621" s="249">
        <v>126</v>
      </c>
      <c r="I621" s="249">
        <v>6</v>
      </c>
      <c r="J621" s="251">
        <v>54</v>
      </c>
      <c r="K621" s="249">
        <v>24</v>
      </c>
    </row>
    <row r="622" spans="4:11" hidden="1">
      <c r="D622" s="249">
        <v>251</v>
      </c>
      <c r="E622" s="249">
        <v>41</v>
      </c>
      <c r="F622" s="249">
        <v>4840</v>
      </c>
      <c r="G622" s="250" t="s">
        <v>1313</v>
      </c>
      <c r="H622" s="249">
        <v>196.875</v>
      </c>
      <c r="I622" s="249">
        <v>7.5</v>
      </c>
      <c r="J622" s="251">
        <v>67.5</v>
      </c>
      <c r="K622" s="249">
        <v>30</v>
      </c>
    </row>
    <row r="623" spans="4:11" hidden="1">
      <c r="D623" s="249">
        <v>252</v>
      </c>
      <c r="E623" s="249">
        <v>41</v>
      </c>
      <c r="F623" s="249">
        <v>4240</v>
      </c>
      <c r="G623" s="252" t="s">
        <v>1313</v>
      </c>
      <c r="H623" s="249">
        <v>462.875</v>
      </c>
      <c r="I623" s="249">
        <v>11.5</v>
      </c>
      <c r="J623" s="251">
        <v>103.5</v>
      </c>
      <c r="K623" s="249">
        <v>46</v>
      </c>
    </row>
    <row r="624" spans="4:11" hidden="1">
      <c r="D624" s="249">
        <v>253</v>
      </c>
      <c r="E624" s="249">
        <v>41</v>
      </c>
      <c r="F624" s="249">
        <v>4240</v>
      </c>
      <c r="G624" s="250" t="s">
        <v>1313</v>
      </c>
      <c r="H624" s="249">
        <v>196.875</v>
      </c>
      <c r="I624" s="249">
        <v>7.5</v>
      </c>
      <c r="J624" s="251">
        <v>67.5</v>
      </c>
      <c r="K624" s="249">
        <v>30</v>
      </c>
    </row>
    <row r="625" spans="4:11" hidden="1">
      <c r="D625" s="249">
        <v>254</v>
      </c>
      <c r="E625" s="249">
        <v>41</v>
      </c>
      <c r="F625" s="249">
        <v>4350</v>
      </c>
      <c r="G625" s="252" t="s">
        <v>1313</v>
      </c>
      <c r="H625" s="249">
        <v>147.875</v>
      </c>
      <c r="I625" s="249">
        <v>6.5</v>
      </c>
      <c r="J625" s="251">
        <v>58.5</v>
      </c>
      <c r="K625" s="249">
        <v>26</v>
      </c>
    </row>
    <row r="626" spans="4:11" hidden="1">
      <c r="D626" s="249">
        <v>255</v>
      </c>
      <c r="E626" s="249">
        <v>41</v>
      </c>
      <c r="F626" s="249">
        <v>4360</v>
      </c>
      <c r="G626" s="250" t="s">
        <v>1313</v>
      </c>
      <c r="H626" s="249">
        <v>126</v>
      </c>
      <c r="I626" s="249">
        <v>6</v>
      </c>
      <c r="J626" s="251">
        <v>54</v>
      </c>
      <c r="K626" s="249">
        <v>24</v>
      </c>
    </row>
    <row r="627" spans="4:11" hidden="1">
      <c r="D627" s="249">
        <v>256</v>
      </c>
      <c r="E627" s="249">
        <v>41</v>
      </c>
      <c r="F627" s="249">
        <v>4910</v>
      </c>
      <c r="G627" s="252" t="s">
        <v>1313</v>
      </c>
      <c r="H627" s="249">
        <v>196.875</v>
      </c>
      <c r="I627" s="249">
        <v>7.5</v>
      </c>
      <c r="J627" s="251">
        <v>67.5</v>
      </c>
      <c r="K627" s="249">
        <v>30</v>
      </c>
    </row>
    <row r="628" spans="4:11" hidden="1">
      <c r="D628" s="249">
        <v>257</v>
      </c>
      <c r="E628" s="249">
        <v>42</v>
      </c>
      <c r="F628" s="249">
        <v>4350</v>
      </c>
      <c r="G628" s="250" t="s">
        <v>1313</v>
      </c>
      <c r="H628" s="249">
        <v>171.5</v>
      </c>
      <c r="I628" s="249">
        <v>7</v>
      </c>
      <c r="J628" s="251">
        <v>63</v>
      </c>
      <c r="K628" s="249">
        <v>28</v>
      </c>
    </row>
    <row r="629" spans="4:11" hidden="1">
      <c r="D629" s="249">
        <v>258</v>
      </c>
      <c r="E629" s="249">
        <v>42</v>
      </c>
      <c r="F629" s="249">
        <v>3900</v>
      </c>
      <c r="G629" s="252" t="s">
        <v>1313</v>
      </c>
      <c r="H629" s="249">
        <v>171.5</v>
      </c>
      <c r="I629" s="249">
        <v>7</v>
      </c>
      <c r="J629" s="251">
        <v>63</v>
      </c>
      <c r="K629" s="249">
        <v>28</v>
      </c>
    </row>
    <row r="630" spans="4:11" hidden="1">
      <c r="D630" s="249">
        <v>259</v>
      </c>
      <c r="E630" s="249">
        <v>42</v>
      </c>
      <c r="F630" s="249">
        <v>3890</v>
      </c>
      <c r="G630" s="250" t="s">
        <v>1313</v>
      </c>
      <c r="H630" s="249">
        <v>126</v>
      </c>
      <c r="I630" s="249">
        <v>6</v>
      </c>
      <c r="J630" s="251">
        <v>54</v>
      </c>
      <c r="K630" s="249">
        <v>24</v>
      </c>
    </row>
    <row r="631" spans="4:11" hidden="1">
      <c r="D631" s="249">
        <v>260</v>
      </c>
      <c r="E631" s="249">
        <v>42</v>
      </c>
      <c r="F631" s="249">
        <v>3670</v>
      </c>
      <c r="G631" s="252" t="s">
        <v>1313</v>
      </c>
      <c r="H631" s="249">
        <v>126</v>
      </c>
      <c r="I631" s="249">
        <v>6</v>
      </c>
      <c r="J631" s="251">
        <v>54</v>
      </c>
      <c r="K631" s="249">
        <v>24</v>
      </c>
    </row>
    <row r="632" spans="4:11" hidden="1">
      <c r="D632" s="249">
        <v>261</v>
      </c>
      <c r="E632" s="249">
        <v>42</v>
      </c>
      <c r="F632" s="249">
        <v>3670</v>
      </c>
      <c r="G632" s="250" t="s">
        <v>1313</v>
      </c>
      <c r="H632" s="249">
        <v>126</v>
      </c>
      <c r="I632" s="249">
        <v>6</v>
      </c>
      <c r="J632" s="251">
        <v>54</v>
      </c>
      <c r="K632" s="249">
        <v>24</v>
      </c>
    </row>
    <row r="633" spans="4:11" hidden="1">
      <c r="D633" s="249">
        <v>262</v>
      </c>
      <c r="E633" s="249">
        <v>38</v>
      </c>
      <c r="F633" s="249">
        <v>2670</v>
      </c>
      <c r="G633" s="252" t="s">
        <v>1313</v>
      </c>
      <c r="H633" s="249">
        <v>462.875</v>
      </c>
      <c r="I633" s="249">
        <v>11.5</v>
      </c>
      <c r="J633" s="251">
        <v>103.5</v>
      </c>
      <c r="K633" s="249">
        <v>46</v>
      </c>
    </row>
    <row r="634" spans="4:11" hidden="1">
      <c r="D634" s="249">
        <v>263</v>
      </c>
      <c r="E634" s="249">
        <v>38</v>
      </c>
      <c r="F634" s="249">
        <v>2670</v>
      </c>
      <c r="G634" s="250" t="s">
        <v>1313</v>
      </c>
      <c r="H634" s="249">
        <v>462.875</v>
      </c>
      <c r="I634" s="249">
        <v>11.5</v>
      </c>
      <c r="J634" s="251">
        <v>103.5</v>
      </c>
      <c r="K634" s="249">
        <v>46</v>
      </c>
    </row>
    <row r="635" spans="4:11" hidden="1">
      <c r="D635" s="249">
        <v>264</v>
      </c>
      <c r="E635" s="249">
        <v>38</v>
      </c>
      <c r="F635" s="249">
        <v>2660</v>
      </c>
      <c r="G635" s="252" t="s">
        <v>1313</v>
      </c>
      <c r="H635" s="249">
        <v>462.875</v>
      </c>
      <c r="I635" s="249">
        <v>11.5</v>
      </c>
      <c r="J635" s="251">
        <v>103.5</v>
      </c>
      <c r="K635" s="249">
        <v>46</v>
      </c>
    </row>
    <row r="636" spans="4:11" hidden="1">
      <c r="D636" s="249">
        <v>265</v>
      </c>
      <c r="E636" s="249">
        <v>38</v>
      </c>
      <c r="F636" s="249">
        <v>2660</v>
      </c>
      <c r="G636" s="250" t="s">
        <v>1313</v>
      </c>
      <c r="H636" s="249">
        <v>462.875</v>
      </c>
      <c r="I636" s="249">
        <v>11.5</v>
      </c>
      <c r="J636" s="251">
        <v>103.5</v>
      </c>
      <c r="K636" s="249">
        <v>46</v>
      </c>
    </row>
    <row r="637" spans="4:11" hidden="1">
      <c r="D637" s="249">
        <v>266</v>
      </c>
      <c r="E637" s="249">
        <v>38</v>
      </c>
      <c r="F637" s="249">
        <v>2670</v>
      </c>
      <c r="G637" s="252" t="s">
        <v>1313</v>
      </c>
      <c r="H637" s="249">
        <v>126</v>
      </c>
      <c r="I637" s="249">
        <v>6</v>
      </c>
      <c r="J637" s="251">
        <v>54</v>
      </c>
      <c r="K637" s="249">
        <v>24</v>
      </c>
    </row>
    <row r="638" spans="4:11" hidden="1">
      <c r="D638" s="249">
        <v>267</v>
      </c>
      <c r="E638" s="249">
        <v>41</v>
      </c>
      <c r="F638" s="249">
        <v>2660</v>
      </c>
      <c r="G638" s="250" t="s">
        <v>1313</v>
      </c>
      <c r="H638" s="249">
        <v>224</v>
      </c>
      <c r="I638" s="249">
        <v>8</v>
      </c>
      <c r="J638" s="251">
        <v>72</v>
      </c>
      <c r="K638" s="249">
        <v>32</v>
      </c>
    </row>
    <row r="639" spans="4:11" hidden="1">
      <c r="D639" s="249">
        <v>268</v>
      </c>
      <c r="E639" s="249">
        <v>41</v>
      </c>
      <c r="F639" s="249">
        <v>2660</v>
      </c>
      <c r="G639" s="252" t="s">
        <v>1313</v>
      </c>
      <c r="H639" s="249">
        <v>196.875</v>
      </c>
      <c r="I639" s="249">
        <v>7.5</v>
      </c>
      <c r="J639" s="251">
        <v>67.5</v>
      </c>
      <c r="K639" s="249">
        <v>30</v>
      </c>
    </row>
    <row r="640" spans="4:11" hidden="1">
      <c r="D640" s="249">
        <v>269</v>
      </c>
      <c r="E640" s="249">
        <v>37</v>
      </c>
      <c r="F640" s="249">
        <v>2660</v>
      </c>
      <c r="G640" s="250" t="s">
        <v>1313</v>
      </c>
      <c r="H640" s="249">
        <v>462.875</v>
      </c>
      <c r="I640" s="249">
        <v>11.5</v>
      </c>
      <c r="J640" s="251">
        <v>103.5</v>
      </c>
      <c r="K640" s="249">
        <v>46</v>
      </c>
    </row>
    <row r="641" spans="4:11" hidden="1">
      <c r="D641" s="249">
        <v>270</v>
      </c>
      <c r="E641" s="249">
        <v>37</v>
      </c>
      <c r="F641" s="249">
        <v>2660</v>
      </c>
      <c r="G641" s="252" t="s">
        <v>1313</v>
      </c>
      <c r="H641" s="249">
        <v>196.875</v>
      </c>
      <c r="I641" s="249">
        <v>7.5</v>
      </c>
      <c r="J641" s="251">
        <v>67.5</v>
      </c>
      <c r="K641" s="249">
        <v>30</v>
      </c>
    </row>
    <row r="642" spans="4:11" hidden="1">
      <c r="D642" s="249">
        <v>271</v>
      </c>
      <c r="E642" s="249">
        <v>37</v>
      </c>
      <c r="F642" s="249">
        <v>2660</v>
      </c>
      <c r="G642" s="250" t="s">
        <v>1313</v>
      </c>
      <c r="H642" s="249">
        <v>462.875</v>
      </c>
      <c r="I642" s="249">
        <v>11.5</v>
      </c>
      <c r="J642" s="251">
        <v>103.5</v>
      </c>
      <c r="K642" s="249">
        <v>46</v>
      </c>
    </row>
    <row r="643" spans="4:11" hidden="1">
      <c r="D643" s="249">
        <v>272</v>
      </c>
      <c r="E643" s="249">
        <v>37</v>
      </c>
      <c r="F643" s="249">
        <v>2660</v>
      </c>
      <c r="G643" s="252" t="s">
        <v>1313</v>
      </c>
      <c r="H643" s="249">
        <v>462.875</v>
      </c>
      <c r="I643" s="249">
        <v>11.5</v>
      </c>
      <c r="J643" s="251">
        <v>103.5</v>
      </c>
      <c r="K643" s="249">
        <v>46</v>
      </c>
    </row>
    <row r="644" spans="4:11" hidden="1">
      <c r="D644" s="249">
        <v>273</v>
      </c>
      <c r="E644" s="249">
        <v>37</v>
      </c>
      <c r="F644" s="249">
        <v>2650</v>
      </c>
      <c r="G644" s="250" t="s">
        <v>1313</v>
      </c>
      <c r="H644" s="249">
        <v>462.875</v>
      </c>
      <c r="I644" s="249">
        <v>11.5</v>
      </c>
      <c r="J644" s="251">
        <v>103.5</v>
      </c>
      <c r="K644" s="249">
        <v>46</v>
      </c>
    </row>
    <row r="645" spans="4:11" hidden="1">
      <c r="D645" s="249">
        <v>274</v>
      </c>
      <c r="E645" s="249">
        <v>38</v>
      </c>
      <c r="F645" s="249">
        <v>3250</v>
      </c>
      <c r="G645" s="252" t="s">
        <v>1313</v>
      </c>
      <c r="H645" s="249">
        <v>126</v>
      </c>
      <c r="I645" s="249">
        <v>6</v>
      </c>
      <c r="J645" s="251">
        <v>54</v>
      </c>
      <c r="K645" s="249">
        <v>24</v>
      </c>
    </row>
    <row r="646" spans="4:11" hidden="1">
      <c r="D646" s="249">
        <v>275</v>
      </c>
      <c r="E646" s="249">
        <v>33</v>
      </c>
      <c r="F646" s="249">
        <v>2090</v>
      </c>
      <c r="G646" s="250" t="s">
        <v>1313</v>
      </c>
      <c r="H646" s="249">
        <v>462.875</v>
      </c>
      <c r="I646" s="249">
        <v>11.5</v>
      </c>
      <c r="J646" s="251">
        <v>103.5</v>
      </c>
      <c r="K646" s="249">
        <v>46</v>
      </c>
    </row>
    <row r="647" spans="4:11" hidden="1">
      <c r="D647" s="249">
        <v>276</v>
      </c>
      <c r="E647" s="249">
        <v>37</v>
      </c>
      <c r="F647" s="249">
        <v>2660</v>
      </c>
      <c r="G647" s="252" t="s">
        <v>1313</v>
      </c>
      <c r="H647" s="249">
        <v>126</v>
      </c>
      <c r="I647" s="249">
        <v>6</v>
      </c>
      <c r="J647" s="251">
        <v>54</v>
      </c>
      <c r="K647" s="249">
        <v>24</v>
      </c>
    </row>
    <row r="648" spans="4:11" hidden="1">
      <c r="D648" s="249">
        <v>277</v>
      </c>
      <c r="E648" s="249">
        <v>37</v>
      </c>
      <c r="F648" s="249">
        <v>2120</v>
      </c>
      <c r="G648" s="250" t="s">
        <v>1313</v>
      </c>
      <c r="H648" s="249">
        <v>462.875</v>
      </c>
      <c r="I648" s="249">
        <v>11.5</v>
      </c>
      <c r="J648" s="251">
        <v>103.5</v>
      </c>
      <c r="K648" s="249">
        <v>46</v>
      </c>
    </row>
    <row r="649" spans="4:11" hidden="1">
      <c r="D649" s="249">
        <v>278</v>
      </c>
      <c r="E649" s="249">
        <v>37</v>
      </c>
      <c r="F649" s="249">
        <v>2610</v>
      </c>
      <c r="G649" s="252" t="s">
        <v>1313</v>
      </c>
      <c r="H649" s="249">
        <v>423.5</v>
      </c>
      <c r="I649" s="249">
        <v>11</v>
      </c>
      <c r="J649" s="251">
        <v>99</v>
      </c>
      <c r="K649" s="249">
        <v>44</v>
      </c>
    </row>
    <row r="650" spans="4:11" hidden="1">
      <c r="D650" s="249">
        <v>279</v>
      </c>
      <c r="E650" s="249">
        <v>33</v>
      </c>
      <c r="F650" s="249">
        <v>2600</v>
      </c>
      <c r="G650" s="250" t="s">
        <v>1313</v>
      </c>
      <c r="H650" s="249">
        <v>126</v>
      </c>
      <c r="I650" s="249">
        <v>6</v>
      </c>
      <c r="J650" s="251">
        <v>54</v>
      </c>
      <c r="K650" s="249">
        <v>24</v>
      </c>
    </row>
    <row r="651" spans="4:11" hidden="1">
      <c r="D651" s="249">
        <v>280</v>
      </c>
      <c r="E651" s="249">
        <v>36</v>
      </c>
      <c r="F651" s="249">
        <v>2670</v>
      </c>
      <c r="G651" s="252" t="s">
        <v>1313</v>
      </c>
      <c r="H651" s="249">
        <v>196.875</v>
      </c>
      <c r="I651" s="249">
        <v>7.5</v>
      </c>
      <c r="J651" s="251">
        <v>67.5</v>
      </c>
      <c r="K651" s="249">
        <v>30</v>
      </c>
    </row>
    <row r="652" spans="4:11" hidden="1">
      <c r="D652" s="249">
        <v>281</v>
      </c>
      <c r="E652" s="249">
        <v>33</v>
      </c>
      <c r="F652" s="249">
        <v>2660</v>
      </c>
      <c r="G652" s="250" t="s">
        <v>1313</v>
      </c>
      <c r="H652" s="249">
        <v>126</v>
      </c>
      <c r="I652" s="249">
        <v>6</v>
      </c>
      <c r="J652" s="251">
        <v>54</v>
      </c>
      <c r="K652" s="249">
        <v>24</v>
      </c>
    </row>
    <row r="653" spans="4:11" hidden="1">
      <c r="D653" s="249">
        <v>282</v>
      </c>
      <c r="E653" s="249">
        <v>33</v>
      </c>
      <c r="F653" s="249">
        <v>2640</v>
      </c>
      <c r="G653" s="252" t="s">
        <v>1313</v>
      </c>
      <c r="H653" s="249">
        <v>126</v>
      </c>
      <c r="I653" s="249">
        <v>6</v>
      </c>
      <c r="J653" s="251">
        <v>54</v>
      </c>
      <c r="K653" s="249">
        <v>24</v>
      </c>
    </row>
    <row r="654" spans="4:11" hidden="1">
      <c r="D654" s="249">
        <v>283</v>
      </c>
      <c r="E654" s="249">
        <v>33</v>
      </c>
      <c r="F654" s="249">
        <v>2620</v>
      </c>
      <c r="G654" s="250" t="s">
        <v>1313</v>
      </c>
      <c r="H654" s="249">
        <v>126</v>
      </c>
      <c r="I654" s="249">
        <v>6</v>
      </c>
      <c r="J654" s="251">
        <v>54</v>
      </c>
      <c r="K654" s="249">
        <v>24</v>
      </c>
    </row>
    <row r="655" spans="4:11" hidden="1">
      <c r="D655" s="249">
        <v>284</v>
      </c>
      <c r="E655" s="249">
        <v>33</v>
      </c>
      <c r="F655" s="249">
        <v>2080</v>
      </c>
      <c r="G655" s="252" t="s">
        <v>1313</v>
      </c>
      <c r="H655" s="249">
        <v>147.875</v>
      </c>
      <c r="I655" s="249">
        <v>6.5</v>
      </c>
      <c r="J655" s="251">
        <v>58.5</v>
      </c>
      <c r="K655" s="249">
        <v>26</v>
      </c>
    </row>
    <row r="656" spans="4:11" hidden="1">
      <c r="D656" s="249">
        <v>285</v>
      </c>
      <c r="E656" s="249">
        <v>33</v>
      </c>
      <c r="F656" s="249">
        <v>2620</v>
      </c>
      <c r="G656" s="250" t="s">
        <v>1313</v>
      </c>
      <c r="H656" s="249">
        <v>147.875</v>
      </c>
      <c r="I656" s="249">
        <v>6.5</v>
      </c>
      <c r="J656" s="251">
        <v>58.5</v>
      </c>
      <c r="K656" s="249">
        <v>26</v>
      </c>
    </row>
    <row r="657" spans="4:11" hidden="1">
      <c r="D657" s="249">
        <v>286</v>
      </c>
      <c r="E657" s="249">
        <v>33</v>
      </c>
      <c r="F657" s="249">
        <v>2620</v>
      </c>
      <c r="G657" s="252" t="s">
        <v>1313</v>
      </c>
      <c r="H657" s="249">
        <v>196.875</v>
      </c>
      <c r="I657" s="249">
        <v>7.5</v>
      </c>
      <c r="J657" s="251">
        <v>67.5</v>
      </c>
      <c r="K657" s="249">
        <v>30</v>
      </c>
    </row>
    <row r="658" spans="4:11" hidden="1">
      <c r="D658" s="249">
        <v>287</v>
      </c>
      <c r="E658" s="249">
        <v>34</v>
      </c>
      <c r="F658" s="249">
        <v>2630</v>
      </c>
      <c r="G658" s="250" t="s">
        <v>1313</v>
      </c>
      <c r="H658" s="249">
        <v>126</v>
      </c>
      <c r="I658" s="249">
        <v>6</v>
      </c>
      <c r="J658" s="251">
        <v>54</v>
      </c>
      <c r="K658" s="249">
        <v>24</v>
      </c>
    </row>
    <row r="659" spans="4:11" hidden="1">
      <c r="D659" s="249">
        <v>288</v>
      </c>
      <c r="E659" s="249">
        <v>34</v>
      </c>
      <c r="F659" s="249">
        <v>3240</v>
      </c>
      <c r="G659" s="252" t="s">
        <v>1313</v>
      </c>
      <c r="H659" s="249">
        <v>126</v>
      </c>
      <c r="I659" s="249">
        <v>6</v>
      </c>
      <c r="J659" s="251">
        <v>54</v>
      </c>
      <c r="K659" s="249">
        <v>24</v>
      </c>
    </row>
    <row r="660" spans="4:11" hidden="1">
      <c r="D660" s="249">
        <v>289</v>
      </c>
      <c r="E660" s="249">
        <v>34</v>
      </c>
      <c r="F660" s="249">
        <v>3250</v>
      </c>
      <c r="G660" s="250" t="s">
        <v>1313</v>
      </c>
      <c r="H660" s="249">
        <v>147.875</v>
      </c>
      <c r="I660" s="249">
        <v>6.5</v>
      </c>
      <c r="J660" s="251">
        <v>58.5</v>
      </c>
      <c r="K660" s="249">
        <v>26</v>
      </c>
    </row>
    <row r="661" spans="4:11" hidden="1">
      <c r="D661" s="249">
        <v>290</v>
      </c>
      <c r="E661" s="249">
        <v>34</v>
      </c>
      <c r="F661" s="249">
        <v>3260</v>
      </c>
      <c r="G661" s="252" t="s">
        <v>1313</v>
      </c>
      <c r="H661" s="249">
        <v>126</v>
      </c>
      <c r="I661" s="249">
        <v>6</v>
      </c>
      <c r="J661" s="251">
        <v>54</v>
      </c>
      <c r="K661" s="249">
        <v>24</v>
      </c>
    </row>
    <row r="662" spans="4:11" hidden="1">
      <c r="D662" s="249">
        <v>291</v>
      </c>
      <c r="E662" s="249">
        <v>38</v>
      </c>
      <c r="F662" s="249">
        <v>2670</v>
      </c>
      <c r="G662" s="250" t="s">
        <v>1313</v>
      </c>
      <c r="H662" s="249">
        <v>315.875</v>
      </c>
      <c r="I662" s="249">
        <v>9.5</v>
      </c>
      <c r="J662" s="251">
        <v>85.5</v>
      </c>
      <c r="K662" s="249">
        <v>38</v>
      </c>
    </row>
    <row r="663" spans="4:11" hidden="1">
      <c r="D663" s="249">
        <v>292</v>
      </c>
      <c r="E663" s="249">
        <v>34</v>
      </c>
      <c r="F663" s="249">
        <v>2670</v>
      </c>
      <c r="G663" s="252" t="s">
        <v>1313</v>
      </c>
      <c r="H663" s="249">
        <v>462.875</v>
      </c>
      <c r="I663" s="249">
        <v>11.5</v>
      </c>
      <c r="J663" s="251">
        <v>103.5</v>
      </c>
      <c r="K663" s="249">
        <v>46</v>
      </c>
    </row>
    <row r="664" spans="4:11" hidden="1">
      <c r="D664" s="249">
        <v>293</v>
      </c>
      <c r="E664" s="249">
        <v>34</v>
      </c>
      <c r="F664" s="249">
        <v>2650</v>
      </c>
      <c r="G664" s="250" t="s">
        <v>1313</v>
      </c>
      <c r="H664" s="249">
        <v>147.875</v>
      </c>
      <c r="I664" s="249">
        <v>6.5</v>
      </c>
      <c r="J664" s="251">
        <v>58.5</v>
      </c>
      <c r="K664" s="249">
        <v>26</v>
      </c>
    </row>
    <row r="665" spans="4:11" hidden="1">
      <c r="D665" s="249">
        <v>294</v>
      </c>
      <c r="E665" s="249">
        <v>34</v>
      </c>
      <c r="F665" s="249">
        <v>4290</v>
      </c>
      <c r="G665" s="252" t="s">
        <v>1313</v>
      </c>
      <c r="H665" s="249">
        <v>462.875</v>
      </c>
      <c r="I665" s="249">
        <v>11.5</v>
      </c>
      <c r="J665" s="251">
        <v>103.5</v>
      </c>
      <c r="K665" s="249">
        <v>46</v>
      </c>
    </row>
    <row r="666" spans="4:11" hidden="1">
      <c r="D666" s="249">
        <v>295</v>
      </c>
      <c r="E666" s="249">
        <v>34</v>
      </c>
      <c r="F666" s="249">
        <v>2630</v>
      </c>
      <c r="G666" s="250" t="s">
        <v>1313</v>
      </c>
      <c r="H666" s="249">
        <v>147.875</v>
      </c>
      <c r="I666" s="249">
        <v>6.5</v>
      </c>
      <c r="J666" s="251">
        <v>58.5</v>
      </c>
      <c r="K666" s="249">
        <v>26</v>
      </c>
    </row>
    <row r="667" spans="4:11" hidden="1">
      <c r="D667" s="249">
        <v>296</v>
      </c>
      <c r="E667" s="249">
        <v>31</v>
      </c>
      <c r="F667" s="249">
        <v>2360</v>
      </c>
      <c r="G667" s="252" t="s">
        <v>1313</v>
      </c>
      <c r="H667" s="249">
        <v>171.5</v>
      </c>
      <c r="I667" s="249">
        <v>7</v>
      </c>
      <c r="J667" s="251">
        <v>63</v>
      </c>
      <c r="K667" s="249">
        <v>28</v>
      </c>
    </row>
    <row r="668" spans="4:11" hidden="1">
      <c r="D668" s="249">
        <v>297</v>
      </c>
      <c r="E668" s="249">
        <v>31</v>
      </c>
      <c r="F668" s="249">
        <v>2610</v>
      </c>
      <c r="G668" s="250" t="s">
        <v>1313</v>
      </c>
      <c r="H668" s="249">
        <v>126</v>
      </c>
      <c r="I668" s="249">
        <v>6</v>
      </c>
      <c r="J668" s="251">
        <v>54</v>
      </c>
      <c r="K668" s="249">
        <v>24</v>
      </c>
    </row>
    <row r="669" spans="4:11" hidden="1">
      <c r="D669" s="249">
        <v>298</v>
      </c>
      <c r="E669" s="249">
        <v>31</v>
      </c>
      <c r="F669" s="249">
        <v>2610</v>
      </c>
      <c r="G669" s="252" t="s">
        <v>1313</v>
      </c>
      <c r="H669" s="249">
        <v>126</v>
      </c>
      <c r="I669" s="249">
        <v>6</v>
      </c>
      <c r="J669" s="251">
        <v>54</v>
      </c>
      <c r="K669" s="249">
        <v>24</v>
      </c>
    </row>
    <row r="670" spans="4:11" hidden="1">
      <c r="D670" s="249">
        <v>299</v>
      </c>
      <c r="E670" s="249">
        <v>31</v>
      </c>
      <c r="F670" s="249">
        <v>2610</v>
      </c>
      <c r="G670" s="250" t="s">
        <v>1313</v>
      </c>
      <c r="H670" s="249">
        <v>385.875</v>
      </c>
      <c r="I670" s="249">
        <v>10.5</v>
      </c>
      <c r="J670" s="251">
        <v>94.5</v>
      </c>
      <c r="K670" s="249">
        <v>42</v>
      </c>
    </row>
    <row r="671" spans="4:11" hidden="1">
      <c r="D671" s="249">
        <v>300</v>
      </c>
      <c r="E671" s="249">
        <v>31</v>
      </c>
      <c r="F671" s="249">
        <v>2240</v>
      </c>
      <c r="G671" s="252" t="s">
        <v>1313</v>
      </c>
      <c r="H671" s="249">
        <v>126</v>
      </c>
      <c r="I671" s="249">
        <v>6</v>
      </c>
      <c r="J671" s="251">
        <v>54</v>
      </c>
      <c r="K671" s="249">
        <v>24</v>
      </c>
    </row>
    <row r="672" spans="4:11" hidden="1">
      <c r="D672" s="249">
        <v>301</v>
      </c>
      <c r="E672" s="249">
        <v>31</v>
      </c>
      <c r="F672" s="249">
        <v>2380</v>
      </c>
      <c r="G672" s="250" t="s">
        <v>1313</v>
      </c>
      <c r="H672" s="249">
        <v>126</v>
      </c>
      <c r="I672" s="249">
        <v>6</v>
      </c>
      <c r="J672" s="251">
        <v>54</v>
      </c>
      <c r="K672" s="249">
        <v>24</v>
      </c>
    </row>
    <row r="673" spans="4:11" hidden="1">
      <c r="D673" s="249">
        <v>302</v>
      </c>
      <c r="E673" s="249">
        <v>31</v>
      </c>
      <c r="F673" s="249">
        <v>2390</v>
      </c>
      <c r="G673" s="252" t="s">
        <v>1313</v>
      </c>
      <c r="H673" s="249">
        <v>126</v>
      </c>
      <c r="I673" s="249">
        <v>6</v>
      </c>
      <c r="J673" s="251">
        <v>54</v>
      </c>
      <c r="K673" s="249">
        <v>24</v>
      </c>
    </row>
    <row r="674" spans="4:11" hidden="1">
      <c r="D674" s="249">
        <v>303</v>
      </c>
      <c r="E674" s="249">
        <v>30</v>
      </c>
      <c r="F674" s="249">
        <v>2370</v>
      </c>
      <c r="G674" s="250" t="s">
        <v>1313</v>
      </c>
      <c r="H674" s="249">
        <v>171.5</v>
      </c>
      <c r="I674" s="249">
        <v>7</v>
      </c>
      <c r="J674" s="251">
        <v>63</v>
      </c>
      <c r="K674" s="249">
        <v>28</v>
      </c>
    </row>
    <row r="675" spans="4:11" hidden="1">
      <c r="D675" s="249">
        <v>304</v>
      </c>
      <c r="E675" s="249">
        <v>30</v>
      </c>
      <c r="F675" s="249">
        <v>2360</v>
      </c>
      <c r="G675" s="252" t="s">
        <v>1313</v>
      </c>
      <c r="H675" s="249">
        <v>126</v>
      </c>
      <c r="I675" s="249">
        <v>6</v>
      </c>
      <c r="J675" s="251">
        <v>54</v>
      </c>
      <c r="K675" s="249">
        <v>24</v>
      </c>
    </row>
    <row r="676" spans="4:11" hidden="1">
      <c r="D676" s="249">
        <v>305</v>
      </c>
      <c r="E676" s="249">
        <v>28</v>
      </c>
      <c r="F676" s="249">
        <v>2040</v>
      </c>
      <c r="G676" s="250" t="s">
        <v>1313</v>
      </c>
      <c r="H676" s="249">
        <v>147.875</v>
      </c>
      <c r="I676" s="249">
        <v>6.5</v>
      </c>
      <c r="J676" s="251">
        <v>58.5</v>
      </c>
      <c r="K676" s="249">
        <v>26</v>
      </c>
    </row>
    <row r="677" spans="4:11" hidden="1">
      <c r="D677" s="249">
        <v>306</v>
      </c>
      <c r="E677" s="249">
        <v>29</v>
      </c>
      <c r="F677" s="249">
        <v>2340</v>
      </c>
      <c r="G677" s="252" t="s">
        <v>1313</v>
      </c>
      <c r="H677" s="249">
        <v>171.5</v>
      </c>
      <c r="I677" s="249">
        <v>7</v>
      </c>
      <c r="J677" s="251">
        <v>63</v>
      </c>
      <c r="K677" s="249">
        <v>28</v>
      </c>
    </row>
    <row r="678" spans="4:11" hidden="1">
      <c r="D678" s="249">
        <v>307</v>
      </c>
      <c r="E678" s="249">
        <v>29</v>
      </c>
      <c r="F678" s="249">
        <v>2030</v>
      </c>
      <c r="G678" s="250" t="s">
        <v>1313</v>
      </c>
      <c r="H678" s="249">
        <v>196.875</v>
      </c>
      <c r="I678" s="249">
        <v>7.5</v>
      </c>
      <c r="J678" s="251">
        <v>67.5</v>
      </c>
      <c r="K678" s="249">
        <v>30</v>
      </c>
    </row>
    <row r="679" spans="4:11" hidden="1">
      <c r="D679" s="249">
        <v>308</v>
      </c>
      <c r="E679" s="249">
        <v>0</v>
      </c>
      <c r="F679" s="249">
        <v>970</v>
      </c>
      <c r="G679" s="252" t="s">
        <v>1313</v>
      </c>
      <c r="H679" s="249">
        <v>462.875</v>
      </c>
      <c r="I679" s="249">
        <v>11.5</v>
      </c>
      <c r="J679" s="251">
        <v>103.5</v>
      </c>
      <c r="K679" s="249">
        <v>46</v>
      </c>
    </row>
    <row r="680" spans="4:11" hidden="1">
      <c r="D680" s="249">
        <v>309</v>
      </c>
      <c r="E680" s="249">
        <v>29</v>
      </c>
      <c r="F680" s="249">
        <v>2040</v>
      </c>
      <c r="G680" s="250" t="s">
        <v>1313</v>
      </c>
      <c r="H680" s="249">
        <v>462.875</v>
      </c>
      <c r="I680" s="249">
        <v>11.5</v>
      </c>
      <c r="J680" s="251">
        <v>103.5</v>
      </c>
      <c r="K680" s="249">
        <v>46</v>
      </c>
    </row>
    <row r="681" spans="4:11" hidden="1">
      <c r="D681" s="249">
        <v>310</v>
      </c>
      <c r="E681" s="249">
        <v>27</v>
      </c>
      <c r="F681" s="249">
        <v>2040</v>
      </c>
      <c r="G681" s="252" t="s">
        <v>1313</v>
      </c>
      <c r="H681" s="249">
        <v>315.875</v>
      </c>
      <c r="I681" s="249">
        <v>9.5</v>
      </c>
      <c r="J681" s="251">
        <v>85.5</v>
      </c>
      <c r="K681" s="249">
        <v>38</v>
      </c>
    </row>
    <row r="682" spans="4:11" hidden="1">
      <c r="D682" s="249">
        <v>311</v>
      </c>
      <c r="E682" s="249">
        <v>28</v>
      </c>
      <c r="F682" s="249">
        <v>2530</v>
      </c>
      <c r="G682" s="250" t="s">
        <v>1313</v>
      </c>
      <c r="H682" s="249">
        <v>126</v>
      </c>
      <c r="I682" s="249">
        <v>6</v>
      </c>
      <c r="J682" s="251">
        <v>54</v>
      </c>
      <c r="K682" s="249">
        <v>24</v>
      </c>
    </row>
    <row r="683" spans="4:11" hidden="1">
      <c r="D683" s="249">
        <v>312</v>
      </c>
      <c r="E683" s="249">
        <v>27</v>
      </c>
      <c r="F683" s="249">
        <v>2520</v>
      </c>
      <c r="G683" s="252" t="s">
        <v>1313</v>
      </c>
      <c r="H683" s="249">
        <v>283.5</v>
      </c>
      <c r="I683" s="249">
        <v>9</v>
      </c>
      <c r="J683" s="251">
        <v>81</v>
      </c>
      <c r="K683" s="249">
        <v>36</v>
      </c>
    </row>
    <row r="684" spans="4:11" hidden="1">
      <c r="D684" s="249">
        <v>313</v>
      </c>
      <c r="E684" s="249">
        <v>27</v>
      </c>
      <c r="F684" s="249">
        <v>2530</v>
      </c>
      <c r="G684" s="250" t="s">
        <v>1313</v>
      </c>
      <c r="H684" s="249">
        <v>385.875</v>
      </c>
      <c r="I684" s="249">
        <v>10.5</v>
      </c>
      <c r="J684" s="251">
        <v>94.5</v>
      </c>
      <c r="K684" s="249">
        <v>42</v>
      </c>
    </row>
    <row r="685" spans="4:11" hidden="1">
      <c r="D685" s="249">
        <v>314</v>
      </c>
      <c r="E685" s="249">
        <v>27</v>
      </c>
      <c r="F685" s="249">
        <v>2810</v>
      </c>
      <c r="G685" s="252" t="s">
        <v>1313</v>
      </c>
      <c r="H685" s="249">
        <v>423.5</v>
      </c>
      <c r="I685" s="249">
        <v>11</v>
      </c>
      <c r="J685" s="251">
        <v>99</v>
      </c>
      <c r="K685" s="249">
        <v>44</v>
      </c>
    </row>
    <row r="686" spans="4:11" hidden="1">
      <c r="D686" s="249">
        <v>315</v>
      </c>
      <c r="E686" s="249">
        <v>27</v>
      </c>
      <c r="F686" s="249">
        <v>2810</v>
      </c>
      <c r="G686" s="250" t="s">
        <v>1313</v>
      </c>
      <c r="H686" s="249">
        <v>315.875</v>
      </c>
      <c r="I686" s="249">
        <v>9.5</v>
      </c>
      <c r="J686" s="251">
        <v>85.5</v>
      </c>
      <c r="K686" s="249">
        <v>38</v>
      </c>
    </row>
    <row r="687" spans="4:11" hidden="1">
      <c r="D687" s="249">
        <v>316</v>
      </c>
      <c r="E687" s="249">
        <v>27</v>
      </c>
      <c r="F687" s="249">
        <v>2050</v>
      </c>
      <c r="G687" s="252" t="s">
        <v>1313</v>
      </c>
      <c r="H687" s="249">
        <v>385.875</v>
      </c>
      <c r="I687" s="249">
        <v>10.5</v>
      </c>
      <c r="J687" s="251">
        <v>94.5</v>
      </c>
      <c r="K687" s="249">
        <v>42</v>
      </c>
    </row>
    <row r="688" spans="4:11" hidden="1">
      <c r="D688" s="249">
        <v>317</v>
      </c>
      <c r="E688" s="249">
        <v>30</v>
      </c>
      <c r="F688" s="249">
        <v>2810</v>
      </c>
      <c r="G688" s="250" t="s">
        <v>1313</v>
      </c>
      <c r="H688" s="249">
        <v>196.875</v>
      </c>
      <c r="I688" s="249">
        <v>7.5</v>
      </c>
      <c r="J688" s="251">
        <v>67.5</v>
      </c>
      <c r="K688" s="249">
        <v>30</v>
      </c>
    </row>
    <row r="689" spans="4:11" hidden="1">
      <c r="D689" s="249">
        <v>318</v>
      </c>
      <c r="E689" s="249">
        <v>30</v>
      </c>
      <c r="F689" s="249">
        <v>2380</v>
      </c>
      <c r="G689" s="252" t="s">
        <v>1313</v>
      </c>
      <c r="H689" s="249">
        <v>423.5</v>
      </c>
      <c r="I689" s="249">
        <v>11</v>
      </c>
      <c r="J689" s="251">
        <v>99</v>
      </c>
      <c r="K689" s="249">
        <v>44</v>
      </c>
    </row>
    <row r="690" spans="4:11" hidden="1">
      <c r="D690" s="249">
        <v>319</v>
      </c>
      <c r="E690" s="249">
        <v>30</v>
      </c>
      <c r="F690" s="249">
        <v>2480</v>
      </c>
      <c r="G690" s="250" t="s">
        <v>1313</v>
      </c>
      <c r="H690" s="249">
        <v>385.875</v>
      </c>
      <c r="I690" s="249">
        <v>10.5</v>
      </c>
      <c r="J690" s="251">
        <v>94.5</v>
      </c>
      <c r="K690" s="249">
        <v>42</v>
      </c>
    </row>
    <row r="691" spans="4:11" hidden="1">
      <c r="D691" s="249">
        <v>320</v>
      </c>
      <c r="E691" s="249">
        <v>30</v>
      </c>
      <c r="F691" s="249">
        <v>2370</v>
      </c>
      <c r="G691" s="252" t="s">
        <v>1313</v>
      </c>
      <c r="H691" s="249">
        <v>196.875</v>
      </c>
      <c r="I691" s="249">
        <v>7.5</v>
      </c>
      <c r="J691" s="251">
        <v>67.5</v>
      </c>
      <c r="K691" s="249">
        <v>30</v>
      </c>
    </row>
    <row r="692" spans="4:11" hidden="1">
      <c r="D692" s="249">
        <v>321</v>
      </c>
      <c r="E692" s="249">
        <v>32</v>
      </c>
      <c r="F692" s="249">
        <v>1450</v>
      </c>
      <c r="G692" s="250" t="s">
        <v>1313</v>
      </c>
      <c r="H692" s="249">
        <v>462.875</v>
      </c>
      <c r="I692" s="249">
        <v>11.5</v>
      </c>
      <c r="J692" s="251">
        <v>103.5</v>
      </c>
      <c r="K692" s="249">
        <v>46</v>
      </c>
    </row>
    <row r="693" spans="4:11" hidden="1">
      <c r="D693" s="249">
        <v>322</v>
      </c>
      <c r="E693" s="249">
        <v>32</v>
      </c>
      <c r="F693" s="249">
        <v>2300</v>
      </c>
      <c r="G693" s="252" t="s">
        <v>1313</v>
      </c>
      <c r="H693" s="249">
        <v>462.875</v>
      </c>
      <c r="I693" s="249">
        <v>11.5</v>
      </c>
      <c r="J693" s="251">
        <v>103.5</v>
      </c>
      <c r="K693" s="249">
        <v>46</v>
      </c>
    </row>
    <row r="694" spans="4:11" hidden="1">
      <c r="D694" s="249">
        <v>323</v>
      </c>
      <c r="E694" s="249">
        <v>32</v>
      </c>
      <c r="F694" s="249">
        <v>2680</v>
      </c>
      <c r="G694" s="250" t="s">
        <v>1313</v>
      </c>
      <c r="H694" s="249">
        <v>147.875</v>
      </c>
      <c r="I694" s="249">
        <v>6.5</v>
      </c>
      <c r="J694" s="251">
        <v>58.5</v>
      </c>
      <c r="K694" s="249">
        <v>26</v>
      </c>
    </row>
    <row r="695" spans="4:11" hidden="1">
      <c r="D695" s="249">
        <v>324</v>
      </c>
      <c r="E695" s="249">
        <v>32</v>
      </c>
      <c r="F695" s="249">
        <v>2300</v>
      </c>
      <c r="G695" s="252" t="s">
        <v>1313</v>
      </c>
      <c r="H695" s="249">
        <v>196.875</v>
      </c>
      <c r="I695" s="249">
        <v>7.5</v>
      </c>
      <c r="J695" s="251">
        <v>67.5</v>
      </c>
      <c r="K695" s="249">
        <v>30</v>
      </c>
    </row>
    <row r="696" spans="4:11" hidden="1">
      <c r="D696" s="249">
        <v>325</v>
      </c>
      <c r="E696" s="249">
        <v>32</v>
      </c>
      <c r="F696" s="249">
        <v>2300</v>
      </c>
      <c r="G696" s="250" t="s">
        <v>1313</v>
      </c>
      <c r="H696" s="249">
        <v>350</v>
      </c>
      <c r="I696" s="249">
        <v>10</v>
      </c>
      <c r="J696" s="251">
        <v>90</v>
      </c>
      <c r="K696" s="249">
        <v>40</v>
      </c>
    </row>
    <row r="697" spans="4:11" hidden="1">
      <c r="D697" s="249">
        <v>326</v>
      </c>
      <c r="E697" s="249">
        <v>32</v>
      </c>
      <c r="F697" s="249">
        <v>2690</v>
      </c>
      <c r="G697" s="252" t="s">
        <v>1313</v>
      </c>
      <c r="H697" s="249">
        <v>224</v>
      </c>
      <c r="I697" s="249">
        <v>8</v>
      </c>
      <c r="J697" s="251">
        <v>72</v>
      </c>
      <c r="K697" s="249">
        <v>32</v>
      </c>
    </row>
    <row r="698" spans="4:11" hidden="1">
      <c r="D698" s="249">
        <v>327</v>
      </c>
      <c r="E698" s="249">
        <v>32</v>
      </c>
      <c r="F698" s="249">
        <v>2680</v>
      </c>
      <c r="G698" s="250" t="s">
        <v>1313</v>
      </c>
      <c r="H698" s="249">
        <v>462.875</v>
      </c>
      <c r="I698" s="249">
        <v>11.5</v>
      </c>
      <c r="J698" s="251">
        <v>103.5</v>
      </c>
      <c r="K698" s="249">
        <v>46</v>
      </c>
    </row>
    <row r="699" spans="4:11" hidden="1">
      <c r="D699" s="249">
        <v>328</v>
      </c>
      <c r="E699" s="249">
        <v>35</v>
      </c>
      <c r="F699" s="249">
        <v>2630</v>
      </c>
      <c r="G699" s="252" t="s">
        <v>1313</v>
      </c>
      <c r="H699" s="249">
        <v>171.5</v>
      </c>
      <c r="I699" s="249">
        <v>7</v>
      </c>
      <c r="J699" s="251">
        <v>63</v>
      </c>
      <c r="K699" s="249">
        <v>28</v>
      </c>
    </row>
    <row r="700" spans="4:11" hidden="1">
      <c r="D700" s="249">
        <v>329</v>
      </c>
      <c r="E700" s="249">
        <v>35</v>
      </c>
      <c r="F700" s="249">
        <v>3330</v>
      </c>
      <c r="G700" s="250" t="s">
        <v>1313</v>
      </c>
      <c r="H700" s="249">
        <v>126</v>
      </c>
      <c r="I700" s="249">
        <v>6</v>
      </c>
      <c r="J700" s="251">
        <v>54</v>
      </c>
      <c r="K700" s="249">
        <v>24</v>
      </c>
    </row>
    <row r="701" spans="4:11" hidden="1">
      <c r="D701" s="249">
        <v>330</v>
      </c>
      <c r="E701" s="249">
        <v>40</v>
      </c>
      <c r="F701" s="249">
        <v>3340</v>
      </c>
      <c r="G701" s="252" t="s">
        <v>1313</v>
      </c>
      <c r="H701" s="249">
        <v>147.875</v>
      </c>
      <c r="I701" s="249">
        <v>6.5</v>
      </c>
      <c r="J701" s="251">
        <v>58.5</v>
      </c>
      <c r="K701" s="249">
        <v>26</v>
      </c>
    </row>
    <row r="702" spans="4:11" hidden="1">
      <c r="D702" s="249">
        <v>331</v>
      </c>
      <c r="E702" s="249">
        <v>40</v>
      </c>
      <c r="F702" s="249">
        <v>2390</v>
      </c>
      <c r="G702" s="250" t="s">
        <v>1313</v>
      </c>
      <c r="H702" s="249">
        <v>126</v>
      </c>
      <c r="I702" s="249">
        <v>6</v>
      </c>
      <c r="J702" s="251">
        <v>54</v>
      </c>
      <c r="K702" s="249">
        <v>24</v>
      </c>
    </row>
    <row r="703" spans="4:11" hidden="1">
      <c r="D703" s="249">
        <v>332</v>
      </c>
      <c r="E703" s="249">
        <v>40</v>
      </c>
      <c r="F703" s="249">
        <v>2590</v>
      </c>
      <c r="G703" s="252" t="s">
        <v>1313</v>
      </c>
      <c r="H703" s="249">
        <v>126</v>
      </c>
      <c r="I703" s="249">
        <v>6</v>
      </c>
      <c r="J703" s="251">
        <v>54</v>
      </c>
      <c r="K703" s="249">
        <v>24</v>
      </c>
    </row>
    <row r="704" spans="4:11" hidden="1">
      <c r="D704" s="249">
        <v>333</v>
      </c>
      <c r="E704" s="249">
        <v>35</v>
      </c>
      <c r="F704" s="249">
        <v>3340</v>
      </c>
      <c r="G704" s="250" t="s">
        <v>1313</v>
      </c>
      <c r="H704" s="249">
        <v>126</v>
      </c>
      <c r="I704" s="249">
        <v>6</v>
      </c>
      <c r="J704" s="251">
        <v>54</v>
      </c>
      <c r="K704" s="249">
        <v>24</v>
      </c>
    </row>
    <row r="705" spans="4:11" hidden="1">
      <c r="D705" s="249">
        <v>334</v>
      </c>
      <c r="E705" s="249">
        <v>35</v>
      </c>
      <c r="F705" s="249">
        <v>2590</v>
      </c>
      <c r="G705" s="252" t="s">
        <v>1313</v>
      </c>
      <c r="H705" s="249">
        <v>147.875</v>
      </c>
      <c r="I705" s="249">
        <v>6.5</v>
      </c>
      <c r="J705" s="251">
        <v>58.5</v>
      </c>
      <c r="K705" s="249">
        <v>26</v>
      </c>
    </row>
    <row r="706" spans="4:11" hidden="1">
      <c r="D706" s="249">
        <v>335</v>
      </c>
      <c r="E706" s="249">
        <v>35</v>
      </c>
      <c r="F706" s="249">
        <v>2590</v>
      </c>
      <c r="G706" s="250" t="s">
        <v>1313</v>
      </c>
      <c r="H706" s="249">
        <v>224</v>
      </c>
      <c r="I706" s="249">
        <v>8</v>
      </c>
      <c r="J706" s="251">
        <v>72</v>
      </c>
      <c r="K706" s="249">
        <v>32</v>
      </c>
    </row>
    <row r="707" spans="4:11" hidden="1">
      <c r="D707" s="249">
        <v>336</v>
      </c>
      <c r="E707" s="249">
        <v>35</v>
      </c>
      <c r="F707" s="249">
        <v>2590</v>
      </c>
      <c r="G707" s="252" t="s">
        <v>1313</v>
      </c>
      <c r="H707" s="249">
        <v>126</v>
      </c>
      <c r="I707" s="249">
        <v>6</v>
      </c>
      <c r="J707" s="251">
        <v>54</v>
      </c>
      <c r="K707" s="249">
        <v>24</v>
      </c>
    </row>
    <row r="708" spans="4:11" hidden="1">
      <c r="D708" s="249">
        <v>337</v>
      </c>
      <c r="E708" s="249">
        <v>35</v>
      </c>
      <c r="F708" s="249">
        <v>2650</v>
      </c>
      <c r="G708" s="250" t="s">
        <v>1313</v>
      </c>
      <c r="H708" s="249">
        <v>126</v>
      </c>
      <c r="I708" s="249">
        <v>6</v>
      </c>
      <c r="J708" s="251">
        <v>54</v>
      </c>
      <c r="K708" s="249">
        <v>24</v>
      </c>
    </row>
    <row r="709" spans="4:11" hidden="1">
      <c r="D709" s="249">
        <v>338</v>
      </c>
      <c r="E709" s="249">
        <v>35</v>
      </c>
      <c r="F709" s="249">
        <v>2590</v>
      </c>
      <c r="G709" s="252" t="s">
        <v>1313</v>
      </c>
      <c r="H709" s="249">
        <v>385.875</v>
      </c>
      <c r="I709" s="249">
        <v>10.5</v>
      </c>
      <c r="J709" s="251">
        <v>94.5</v>
      </c>
      <c r="K709" s="249">
        <v>42</v>
      </c>
    </row>
    <row r="710" spans="4:11" hidden="1">
      <c r="D710" s="249">
        <v>339</v>
      </c>
      <c r="E710" s="249">
        <v>39</v>
      </c>
      <c r="F710" s="249">
        <v>2590</v>
      </c>
      <c r="G710" s="250" t="s">
        <v>1313</v>
      </c>
      <c r="H710" s="249">
        <v>196.875</v>
      </c>
      <c r="I710" s="249">
        <v>7.5</v>
      </c>
      <c r="J710" s="251">
        <v>67.5</v>
      </c>
      <c r="K710" s="249">
        <v>30</v>
      </c>
    </row>
    <row r="711" spans="4:11" hidden="1">
      <c r="D711" s="249">
        <v>340</v>
      </c>
      <c r="E711" s="249">
        <v>45</v>
      </c>
      <c r="F711" s="249">
        <v>2480</v>
      </c>
      <c r="G711" s="252" t="s">
        <v>160</v>
      </c>
      <c r="H711" s="249">
        <v>147.875</v>
      </c>
      <c r="I711" s="249">
        <v>6.5</v>
      </c>
      <c r="J711" s="251">
        <v>58.5</v>
      </c>
      <c r="K711" s="249">
        <v>26</v>
      </c>
    </row>
    <row r="712" spans="4:11" hidden="1">
      <c r="D712" s="249">
        <v>341</v>
      </c>
      <c r="E712" s="249">
        <v>48</v>
      </c>
      <c r="F712" s="249">
        <v>2590</v>
      </c>
      <c r="G712" s="250" t="s">
        <v>160</v>
      </c>
      <c r="H712" s="249">
        <v>126</v>
      </c>
      <c r="I712" s="249">
        <v>6</v>
      </c>
      <c r="J712" s="251">
        <v>54</v>
      </c>
      <c r="K712" s="249">
        <v>24</v>
      </c>
    </row>
    <row r="713" spans="4:11" hidden="1">
      <c r="D713" s="249">
        <v>342</v>
      </c>
      <c r="E713" s="249">
        <v>48</v>
      </c>
      <c r="F713" s="249">
        <v>3230</v>
      </c>
      <c r="G713" s="252" t="s">
        <v>160</v>
      </c>
      <c r="H713" s="249">
        <v>126</v>
      </c>
      <c r="I713" s="249">
        <v>6</v>
      </c>
      <c r="J713" s="251">
        <v>54</v>
      </c>
      <c r="K713" s="249">
        <v>24</v>
      </c>
    </row>
    <row r="714" spans="4:11" hidden="1">
      <c r="D714" s="249">
        <v>343</v>
      </c>
      <c r="E714" s="249">
        <v>48</v>
      </c>
      <c r="F714" s="249">
        <v>3230</v>
      </c>
      <c r="G714" s="250" t="s">
        <v>160</v>
      </c>
      <c r="H714" s="249">
        <v>126</v>
      </c>
      <c r="I714" s="249">
        <v>6</v>
      </c>
      <c r="J714" s="251">
        <v>54</v>
      </c>
      <c r="K714" s="249">
        <v>24</v>
      </c>
    </row>
    <row r="715" spans="4:11" hidden="1">
      <c r="D715" s="249">
        <v>344</v>
      </c>
      <c r="E715" s="249">
        <v>48</v>
      </c>
      <c r="F715" s="249">
        <v>3240</v>
      </c>
      <c r="G715" s="252" t="s">
        <v>160</v>
      </c>
      <c r="H715" s="249">
        <v>126</v>
      </c>
      <c r="I715" s="249">
        <v>6</v>
      </c>
      <c r="J715" s="251">
        <v>54</v>
      </c>
      <c r="K715" s="249">
        <v>24</v>
      </c>
    </row>
    <row r="716" spans="4:11" hidden="1">
      <c r="D716" s="249">
        <v>345</v>
      </c>
      <c r="E716" s="249">
        <v>48</v>
      </c>
      <c r="F716" s="249">
        <v>3220</v>
      </c>
      <c r="G716" s="250" t="s">
        <v>160</v>
      </c>
      <c r="H716" s="249">
        <v>196.875</v>
      </c>
      <c r="I716" s="249">
        <v>7.5</v>
      </c>
      <c r="J716" s="251">
        <v>67.5</v>
      </c>
      <c r="K716" s="249">
        <v>30</v>
      </c>
    </row>
    <row r="717" spans="4:11" hidden="1">
      <c r="D717" s="249">
        <v>346</v>
      </c>
      <c r="E717" s="249">
        <v>48</v>
      </c>
      <c r="F717" s="249">
        <v>3220</v>
      </c>
      <c r="G717" s="252" t="s">
        <v>160</v>
      </c>
      <c r="H717" s="249">
        <v>196.875</v>
      </c>
      <c r="I717" s="249">
        <v>7.5</v>
      </c>
      <c r="J717" s="251">
        <v>67.5</v>
      </c>
      <c r="K717" s="249">
        <v>30</v>
      </c>
    </row>
    <row r="718" spans="4:11" hidden="1">
      <c r="D718" s="249">
        <v>347</v>
      </c>
      <c r="E718" s="249">
        <v>48</v>
      </c>
      <c r="F718" s="249">
        <v>2570</v>
      </c>
      <c r="G718" s="250" t="s">
        <v>160</v>
      </c>
      <c r="H718" s="249">
        <v>147.875</v>
      </c>
      <c r="I718" s="249">
        <v>6.5</v>
      </c>
      <c r="J718" s="251">
        <v>58.5</v>
      </c>
      <c r="K718" s="249">
        <v>26</v>
      </c>
    </row>
    <row r="719" spans="4:11" hidden="1">
      <c r="D719" s="249">
        <v>348</v>
      </c>
      <c r="E719" s="249">
        <v>48</v>
      </c>
      <c r="F719" s="249">
        <v>3240</v>
      </c>
      <c r="G719" s="252" t="s">
        <v>160</v>
      </c>
      <c r="H719" s="249">
        <v>147.875</v>
      </c>
      <c r="I719" s="249">
        <v>6.5</v>
      </c>
      <c r="J719" s="251">
        <v>58.5</v>
      </c>
      <c r="K719" s="249">
        <v>26</v>
      </c>
    </row>
    <row r="720" spans="4:11" hidden="1">
      <c r="D720" s="249">
        <v>349</v>
      </c>
      <c r="E720" s="249">
        <v>48</v>
      </c>
      <c r="F720" s="249">
        <v>2580</v>
      </c>
      <c r="G720" s="250" t="s">
        <v>160</v>
      </c>
      <c r="H720" s="249">
        <v>147.875</v>
      </c>
      <c r="I720" s="249">
        <v>6.5</v>
      </c>
      <c r="J720" s="251">
        <v>58.5</v>
      </c>
      <c r="K720" s="249">
        <v>26</v>
      </c>
    </row>
    <row r="721" spans="4:11" hidden="1">
      <c r="D721" s="249">
        <v>350</v>
      </c>
      <c r="E721" s="249">
        <v>48</v>
      </c>
      <c r="F721" s="249">
        <v>2580</v>
      </c>
      <c r="G721" s="252" t="s">
        <v>160</v>
      </c>
      <c r="H721" s="249">
        <v>171.5</v>
      </c>
      <c r="I721" s="249">
        <v>7</v>
      </c>
      <c r="J721" s="251">
        <v>63</v>
      </c>
      <c r="K721" s="249">
        <v>28</v>
      </c>
    </row>
    <row r="722" spans="4:11" hidden="1">
      <c r="D722" s="249">
        <v>351</v>
      </c>
      <c r="E722" s="249">
        <v>45</v>
      </c>
      <c r="F722" s="249">
        <v>2520</v>
      </c>
      <c r="G722" s="250" t="s">
        <v>160</v>
      </c>
      <c r="H722" s="249">
        <v>462.875</v>
      </c>
      <c r="I722" s="249">
        <v>11.5</v>
      </c>
      <c r="J722" s="251">
        <v>103.5</v>
      </c>
      <c r="K722" s="249">
        <v>46</v>
      </c>
    </row>
    <row r="723" spans="4:11" hidden="1">
      <c r="D723" s="249">
        <v>352</v>
      </c>
      <c r="E723" s="249">
        <v>45</v>
      </c>
      <c r="F723" s="249">
        <v>2580</v>
      </c>
      <c r="G723" s="252" t="s">
        <v>160</v>
      </c>
      <c r="H723" s="249">
        <v>196.875</v>
      </c>
      <c r="I723" s="249">
        <v>7.5</v>
      </c>
      <c r="J723" s="251">
        <v>67.5</v>
      </c>
      <c r="K723" s="249">
        <v>30</v>
      </c>
    </row>
    <row r="724" spans="4:11" hidden="1">
      <c r="D724" s="249">
        <v>353</v>
      </c>
      <c r="E724" s="249">
        <v>45</v>
      </c>
      <c r="F724" s="249">
        <v>2580</v>
      </c>
      <c r="G724" s="250" t="s">
        <v>160</v>
      </c>
      <c r="H724" s="249">
        <v>126</v>
      </c>
      <c r="I724" s="249">
        <v>6</v>
      </c>
      <c r="J724" s="251">
        <v>54</v>
      </c>
      <c r="K724" s="249">
        <v>24</v>
      </c>
    </row>
    <row r="725" spans="4:11" hidden="1">
      <c r="D725" s="249">
        <v>354</v>
      </c>
      <c r="E725" s="249">
        <v>45</v>
      </c>
      <c r="F725" s="249">
        <v>2520</v>
      </c>
      <c r="G725" s="252" t="s">
        <v>160</v>
      </c>
      <c r="H725" s="249">
        <v>147.875</v>
      </c>
      <c r="I725" s="249">
        <v>6.5</v>
      </c>
      <c r="J725" s="251">
        <v>58.5</v>
      </c>
      <c r="K725" s="249">
        <v>26</v>
      </c>
    </row>
    <row r="726" spans="4:11" hidden="1">
      <c r="D726" s="249">
        <v>355</v>
      </c>
      <c r="E726" s="249">
        <v>43</v>
      </c>
      <c r="F726" s="249">
        <v>2550</v>
      </c>
      <c r="G726" s="250" t="s">
        <v>160</v>
      </c>
      <c r="H726" s="249">
        <v>462.875</v>
      </c>
      <c r="I726" s="249">
        <v>11.5</v>
      </c>
      <c r="J726" s="251">
        <v>103.5</v>
      </c>
      <c r="K726" s="249">
        <v>46</v>
      </c>
    </row>
    <row r="727" spans="4:11" hidden="1">
      <c r="D727" s="249">
        <v>356</v>
      </c>
      <c r="E727" s="249">
        <v>43</v>
      </c>
      <c r="F727" s="249">
        <v>2380</v>
      </c>
      <c r="G727" s="252" t="s">
        <v>160</v>
      </c>
      <c r="H727" s="249">
        <v>315.875</v>
      </c>
      <c r="I727" s="249">
        <v>9.5</v>
      </c>
      <c r="J727" s="251">
        <v>85.5</v>
      </c>
      <c r="K727" s="249">
        <v>38</v>
      </c>
    </row>
    <row r="728" spans="4:11" hidden="1">
      <c r="D728" s="249">
        <v>357</v>
      </c>
      <c r="E728" s="249">
        <v>43</v>
      </c>
      <c r="F728" s="249">
        <v>2370</v>
      </c>
      <c r="G728" s="250" t="s">
        <v>160</v>
      </c>
      <c r="H728" s="249">
        <v>224</v>
      </c>
      <c r="I728" s="249">
        <v>8</v>
      </c>
      <c r="J728" s="251">
        <v>72</v>
      </c>
      <c r="K728" s="249">
        <v>32</v>
      </c>
    </row>
    <row r="729" spans="4:11" hidden="1">
      <c r="D729" s="249">
        <v>358</v>
      </c>
      <c r="E729" s="249">
        <v>43</v>
      </c>
      <c r="F729" s="249">
        <v>1720</v>
      </c>
      <c r="G729" s="252" t="s">
        <v>160</v>
      </c>
      <c r="H729" s="249">
        <v>315.875</v>
      </c>
      <c r="I729" s="249">
        <v>9.5</v>
      </c>
      <c r="J729" s="251">
        <v>85.5</v>
      </c>
      <c r="K729" s="249">
        <v>38</v>
      </c>
    </row>
    <row r="730" spans="4:11" hidden="1">
      <c r="D730" s="249">
        <v>359</v>
      </c>
      <c r="E730" s="249">
        <v>43</v>
      </c>
      <c r="F730" s="249">
        <v>2850</v>
      </c>
      <c r="G730" s="250" t="s">
        <v>160</v>
      </c>
      <c r="H730" s="249">
        <v>126</v>
      </c>
      <c r="I730" s="249">
        <v>6</v>
      </c>
      <c r="J730" s="251">
        <v>54</v>
      </c>
      <c r="K730" s="249">
        <v>24</v>
      </c>
    </row>
    <row r="731" spans="4:11" hidden="1">
      <c r="D731" s="249">
        <v>360</v>
      </c>
      <c r="E731" s="249">
        <v>43</v>
      </c>
      <c r="F731" s="249">
        <v>2530</v>
      </c>
      <c r="G731" s="252" t="s">
        <v>160</v>
      </c>
      <c r="H731" s="249">
        <v>462.875</v>
      </c>
      <c r="I731" s="249">
        <v>11.5</v>
      </c>
      <c r="J731" s="251">
        <v>103.5</v>
      </c>
      <c r="K731" s="249">
        <v>46</v>
      </c>
    </row>
    <row r="732" spans="4:11" hidden="1">
      <c r="D732" s="249">
        <v>361</v>
      </c>
      <c r="E732" s="249">
        <v>43</v>
      </c>
      <c r="F732" s="249">
        <v>2530</v>
      </c>
      <c r="G732" s="250" t="s">
        <v>160</v>
      </c>
      <c r="H732" s="249">
        <v>385.875</v>
      </c>
      <c r="I732" s="249">
        <v>10.5</v>
      </c>
      <c r="J732" s="251">
        <v>94.5</v>
      </c>
      <c r="K732" s="249">
        <v>42</v>
      </c>
    </row>
    <row r="733" spans="4:11" hidden="1">
      <c r="D733" s="249">
        <v>362</v>
      </c>
      <c r="E733" s="249">
        <v>43</v>
      </c>
      <c r="F733" s="249">
        <v>2310</v>
      </c>
      <c r="G733" s="252" t="s">
        <v>160</v>
      </c>
      <c r="H733" s="249">
        <v>462.875</v>
      </c>
      <c r="I733" s="249">
        <v>11.5</v>
      </c>
      <c r="J733" s="251">
        <v>103.5</v>
      </c>
      <c r="K733" s="249">
        <v>46</v>
      </c>
    </row>
    <row r="734" spans="4:11" hidden="1">
      <c r="D734" s="249">
        <v>363</v>
      </c>
      <c r="E734" s="249">
        <v>43</v>
      </c>
      <c r="F734" s="249">
        <v>2320</v>
      </c>
      <c r="G734" s="250" t="s">
        <v>160</v>
      </c>
      <c r="H734" s="249">
        <v>283.5</v>
      </c>
      <c r="I734" s="249">
        <v>9</v>
      </c>
      <c r="J734" s="251">
        <v>81</v>
      </c>
      <c r="K734" s="249">
        <v>36</v>
      </c>
    </row>
    <row r="735" spans="4:11" hidden="1">
      <c r="D735" s="249">
        <v>364</v>
      </c>
      <c r="E735" s="249">
        <v>43</v>
      </c>
      <c r="F735" s="249">
        <v>2320</v>
      </c>
      <c r="G735" s="252" t="s">
        <v>160</v>
      </c>
      <c r="H735" s="249">
        <v>147.875</v>
      </c>
      <c r="I735" s="249">
        <v>6.5</v>
      </c>
      <c r="J735" s="251">
        <v>58.5</v>
      </c>
      <c r="K735" s="249">
        <v>26</v>
      </c>
    </row>
    <row r="736" spans="4:11" hidden="1">
      <c r="D736" s="249">
        <v>365</v>
      </c>
      <c r="E736" s="249">
        <v>43</v>
      </c>
      <c r="F736" s="249">
        <v>2530</v>
      </c>
      <c r="G736" s="250" t="s">
        <v>160</v>
      </c>
      <c r="H736" s="249">
        <v>315.875</v>
      </c>
      <c r="I736" s="249">
        <v>9.5</v>
      </c>
      <c r="J736" s="251">
        <v>85.5</v>
      </c>
      <c r="K736" s="249">
        <v>38</v>
      </c>
    </row>
    <row r="737" spans="4:11" hidden="1">
      <c r="D737" s="249">
        <v>366</v>
      </c>
      <c r="E737" s="249">
        <v>44</v>
      </c>
      <c r="F737" s="249">
        <v>2410</v>
      </c>
      <c r="G737" s="252" t="s">
        <v>160</v>
      </c>
      <c r="H737" s="249">
        <v>171.5</v>
      </c>
      <c r="I737" s="249">
        <v>7</v>
      </c>
      <c r="J737" s="251">
        <v>63</v>
      </c>
      <c r="K737" s="249">
        <v>28</v>
      </c>
    </row>
    <row r="738" spans="4:11" hidden="1">
      <c r="D738" s="249">
        <v>367</v>
      </c>
      <c r="E738" s="249">
        <v>44</v>
      </c>
      <c r="F738" s="249">
        <v>2410</v>
      </c>
      <c r="G738" s="250" t="s">
        <v>160</v>
      </c>
      <c r="H738" s="249">
        <v>126</v>
      </c>
      <c r="I738" s="249">
        <v>6</v>
      </c>
      <c r="J738" s="251">
        <v>54</v>
      </c>
      <c r="K738" s="249">
        <v>24</v>
      </c>
    </row>
    <row r="739" spans="4:11" hidden="1">
      <c r="D739" s="249">
        <v>368</v>
      </c>
      <c r="E739" s="249">
        <v>45</v>
      </c>
      <c r="F739" s="249">
        <v>2580</v>
      </c>
      <c r="G739" s="252" t="s">
        <v>160</v>
      </c>
      <c r="H739" s="249">
        <v>126</v>
      </c>
      <c r="I739" s="249">
        <v>6</v>
      </c>
      <c r="J739" s="251">
        <v>54</v>
      </c>
      <c r="K739" s="249">
        <v>24</v>
      </c>
    </row>
    <row r="740" spans="4:11" hidden="1">
      <c r="D740" s="249">
        <v>369</v>
      </c>
      <c r="E740" s="249">
        <v>45</v>
      </c>
      <c r="F740" s="249">
        <v>2580</v>
      </c>
      <c r="G740" s="250" t="s">
        <v>160</v>
      </c>
      <c r="H740" s="249">
        <v>126</v>
      </c>
      <c r="I740" s="249">
        <v>6</v>
      </c>
      <c r="J740" s="251">
        <v>54</v>
      </c>
      <c r="K740" s="249">
        <v>24</v>
      </c>
    </row>
    <row r="741" spans="4:11" hidden="1">
      <c r="D741" s="249">
        <v>370</v>
      </c>
      <c r="E741" s="249">
        <v>49</v>
      </c>
      <c r="F741" s="249">
        <v>2580</v>
      </c>
      <c r="G741" s="252" t="s">
        <v>160</v>
      </c>
      <c r="H741" s="249">
        <v>126</v>
      </c>
      <c r="I741" s="249">
        <v>6</v>
      </c>
      <c r="J741" s="251">
        <v>54</v>
      </c>
      <c r="K741" s="249">
        <v>24</v>
      </c>
    </row>
    <row r="742" spans="4:11" hidden="1">
      <c r="D742" s="249">
        <v>371</v>
      </c>
      <c r="E742" s="249">
        <v>49</v>
      </c>
      <c r="F742" s="249">
        <v>2580</v>
      </c>
      <c r="G742" s="250" t="s">
        <v>160</v>
      </c>
      <c r="H742" s="249">
        <v>126</v>
      </c>
      <c r="I742" s="249">
        <v>6</v>
      </c>
      <c r="J742" s="251">
        <v>54</v>
      </c>
      <c r="K742" s="249">
        <v>24</v>
      </c>
    </row>
    <row r="743" spans="4:11" hidden="1">
      <c r="D743" s="249">
        <v>372</v>
      </c>
      <c r="E743" s="249">
        <v>49</v>
      </c>
      <c r="F743" s="249">
        <v>3240</v>
      </c>
      <c r="G743" s="252" t="s">
        <v>160</v>
      </c>
      <c r="H743" s="249">
        <v>126</v>
      </c>
      <c r="I743" s="249">
        <v>6</v>
      </c>
      <c r="J743" s="251">
        <v>54</v>
      </c>
      <c r="K743" s="249">
        <v>24</v>
      </c>
    </row>
    <row r="744" spans="4:11" hidden="1">
      <c r="D744" s="249">
        <v>373</v>
      </c>
      <c r="E744" s="249">
        <v>57</v>
      </c>
      <c r="F744" s="249">
        <v>3230</v>
      </c>
      <c r="G744" s="250" t="s">
        <v>160</v>
      </c>
      <c r="H744" s="249">
        <v>462.875</v>
      </c>
      <c r="I744" s="249">
        <v>11.5</v>
      </c>
      <c r="J744" s="251">
        <v>103.5</v>
      </c>
      <c r="K744" s="249">
        <v>46</v>
      </c>
    </row>
    <row r="745" spans="4:11" hidden="1">
      <c r="D745" s="249">
        <v>374</v>
      </c>
      <c r="E745" s="249">
        <v>49</v>
      </c>
      <c r="F745" s="249">
        <v>2630</v>
      </c>
      <c r="G745" s="252" t="s">
        <v>160</v>
      </c>
      <c r="H745" s="249">
        <v>126</v>
      </c>
      <c r="I745" s="249">
        <v>6</v>
      </c>
      <c r="J745" s="251">
        <v>54</v>
      </c>
      <c r="K745" s="249">
        <v>24</v>
      </c>
    </row>
    <row r="746" spans="4:11" hidden="1">
      <c r="D746" s="249">
        <v>375</v>
      </c>
      <c r="E746" s="249">
        <v>49</v>
      </c>
      <c r="F746" s="249">
        <v>2640</v>
      </c>
      <c r="G746" s="250" t="s">
        <v>160</v>
      </c>
      <c r="H746" s="249">
        <v>126</v>
      </c>
      <c r="I746" s="249">
        <v>6</v>
      </c>
      <c r="J746" s="251">
        <v>54</v>
      </c>
      <c r="K746" s="249">
        <v>24</v>
      </c>
    </row>
    <row r="747" spans="4:11" hidden="1">
      <c r="D747" s="249">
        <v>376</v>
      </c>
      <c r="E747" s="249">
        <v>46</v>
      </c>
      <c r="F747" s="249">
        <v>2650</v>
      </c>
      <c r="G747" s="252" t="s">
        <v>160</v>
      </c>
      <c r="H747" s="249">
        <v>126</v>
      </c>
      <c r="I747" s="249">
        <v>6</v>
      </c>
      <c r="J747" s="251">
        <v>54</v>
      </c>
      <c r="K747" s="249">
        <v>24</v>
      </c>
    </row>
    <row r="748" spans="4:11" hidden="1">
      <c r="D748" s="249">
        <v>377</v>
      </c>
      <c r="E748" s="249">
        <v>46</v>
      </c>
      <c r="F748" s="249">
        <v>2490</v>
      </c>
      <c r="G748" s="250" t="s">
        <v>160</v>
      </c>
      <c r="H748" s="249">
        <v>126</v>
      </c>
      <c r="I748" s="249">
        <v>6</v>
      </c>
      <c r="J748" s="251">
        <v>54</v>
      </c>
      <c r="K748" s="249">
        <v>24</v>
      </c>
    </row>
    <row r="749" spans="4:11" hidden="1">
      <c r="D749" s="249">
        <v>378</v>
      </c>
      <c r="E749" s="249">
        <v>44</v>
      </c>
      <c r="F749" s="249">
        <v>2420</v>
      </c>
      <c r="G749" s="252" t="s">
        <v>160</v>
      </c>
      <c r="H749" s="249">
        <v>126</v>
      </c>
      <c r="I749" s="249">
        <v>6</v>
      </c>
      <c r="J749" s="251">
        <v>54</v>
      </c>
      <c r="K749" s="249">
        <v>24</v>
      </c>
    </row>
    <row r="750" spans="4:11" hidden="1">
      <c r="D750" s="249">
        <v>379</v>
      </c>
      <c r="E750" s="249">
        <v>44</v>
      </c>
      <c r="F750" s="249">
        <v>2410</v>
      </c>
      <c r="G750" s="250" t="s">
        <v>160</v>
      </c>
      <c r="H750" s="249">
        <v>126</v>
      </c>
      <c r="I750" s="249">
        <v>6</v>
      </c>
      <c r="J750" s="251">
        <v>54</v>
      </c>
      <c r="K750" s="249">
        <v>24</v>
      </c>
    </row>
    <row r="751" spans="4:11" hidden="1">
      <c r="D751" s="249">
        <v>380</v>
      </c>
      <c r="E751" s="249">
        <v>44</v>
      </c>
      <c r="F751" s="249">
        <v>2040</v>
      </c>
      <c r="G751" s="252" t="s">
        <v>160</v>
      </c>
      <c r="H751" s="249">
        <v>462.875</v>
      </c>
      <c r="I751" s="249">
        <v>11.5</v>
      </c>
      <c r="J751" s="251">
        <v>103.5</v>
      </c>
      <c r="K751" s="249">
        <v>46</v>
      </c>
    </row>
    <row r="752" spans="4:11" hidden="1">
      <c r="D752" s="249">
        <v>381</v>
      </c>
      <c r="E752" s="249">
        <v>46</v>
      </c>
      <c r="F752" s="249">
        <v>2050</v>
      </c>
      <c r="G752" s="250" t="s">
        <v>160</v>
      </c>
      <c r="H752" s="249">
        <v>462.875</v>
      </c>
      <c r="I752" s="249">
        <v>11.5</v>
      </c>
      <c r="J752" s="251">
        <v>103.5</v>
      </c>
      <c r="K752" s="249">
        <v>46</v>
      </c>
    </row>
    <row r="753" spans="4:11" hidden="1">
      <c r="D753" s="249">
        <v>382</v>
      </c>
      <c r="E753" s="249">
        <v>46</v>
      </c>
      <c r="F753" s="249">
        <v>3020</v>
      </c>
      <c r="G753" s="252" t="s">
        <v>160</v>
      </c>
      <c r="H753" s="249">
        <v>196.875</v>
      </c>
      <c r="I753" s="249">
        <v>7.5</v>
      </c>
      <c r="J753" s="251">
        <v>67.5</v>
      </c>
      <c r="K753" s="249">
        <v>30</v>
      </c>
    </row>
    <row r="754" spans="4:11" hidden="1">
      <c r="D754" s="249">
        <v>383</v>
      </c>
      <c r="E754" s="249">
        <v>0</v>
      </c>
      <c r="F754" s="249">
        <v>960</v>
      </c>
      <c r="G754" s="250" t="s">
        <v>160</v>
      </c>
      <c r="H754" s="249">
        <v>462.875</v>
      </c>
      <c r="I754" s="249">
        <v>11.5</v>
      </c>
      <c r="J754" s="251">
        <v>103.5</v>
      </c>
      <c r="K754" s="249">
        <v>46</v>
      </c>
    </row>
    <row r="755" spans="4:11" hidden="1">
      <c r="D755" s="249">
        <v>384</v>
      </c>
      <c r="E755" s="249">
        <v>47</v>
      </c>
      <c r="F755" s="249">
        <v>2310</v>
      </c>
      <c r="G755" s="252" t="s">
        <v>160</v>
      </c>
      <c r="H755" s="249">
        <v>252.875</v>
      </c>
      <c r="I755" s="249">
        <v>8.5</v>
      </c>
      <c r="J755" s="251">
        <v>76.5</v>
      </c>
      <c r="K755" s="249">
        <v>34</v>
      </c>
    </row>
    <row r="756" spans="4:11" hidden="1">
      <c r="D756" s="249">
        <v>385</v>
      </c>
      <c r="E756" s="249">
        <v>47</v>
      </c>
      <c r="F756" s="249">
        <v>2300</v>
      </c>
      <c r="G756" s="250" t="s">
        <v>160</v>
      </c>
      <c r="H756" s="249">
        <v>126</v>
      </c>
      <c r="I756" s="249">
        <v>6</v>
      </c>
      <c r="J756" s="251">
        <v>54</v>
      </c>
      <c r="K756" s="249">
        <v>24</v>
      </c>
    </row>
    <row r="757" spans="4:11" hidden="1">
      <c r="D757" s="249">
        <v>386</v>
      </c>
      <c r="E757" s="249">
        <v>47</v>
      </c>
      <c r="F757" s="249">
        <v>2520</v>
      </c>
      <c r="G757" s="252" t="s">
        <v>160</v>
      </c>
      <c r="H757" s="249">
        <v>147.875</v>
      </c>
      <c r="I757" s="249">
        <v>6.5</v>
      </c>
      <c r="J757" s="251">
        <v>58.5</v>
      </c>
      <c r="K757" s="249">
        <v>26</v>
      </c>
    </row>
    <row r="758" spans="4:11" hidden="1">
      <c r="D758" s="249">
        <v>387</v>
      </c>
      <c r="E758" s="249">
        <v>51</v>
      </c>
      <c r="F758" s="249">
        <v>2520</v>
      </c>
      <c r="G758" s="250" t="s">
        <v>160</v>
      </c>
      <c r="H758" s="249">
        <v>126</v>
      </c>
      <c r="I758" s="249">
        <v>6</v>
      </c>
      <c r="J758" s="251">
        <v>54</v>
      </c>
      <c r="K758" s="249">
        <v>24</v>
      </c>
    </row>
    <row r="759" spans="4:11" hidden="1">
      <c r="D759" s="249">
        <v>388</v>
      </c>
      <c r="E759" s="249">
        <v>54</v>
      </c>
      <c r="F759" s="249">
        <v>1620</v>
      </c>
      <c r="G759" s="252" t="s">
        <v>160</v>
      </c>
      <c r="H759" s="249">
        <v>462.875</v>
      </c>
      <c r="I759" s="249">
        <v>11.5</v>
      </c>
      <c r="J759" s="251">
        <v>103.5</v>
      </c>
      <c r="K759" s="249">
        <v>46</v>
      </c>
    </row>
    <row r="760" spans="4:11" hidden="1">
      <c r="D760" s="249">
        <v>389</v>
      </c>
      <c r="E760" s="249">
        <v>54</v>
      </c>
      <c r="F760" s="249">
        <v>1610</v>
      </c>
      <c r="G760" s="250" t="s">
        <v>160</v>
      </c>
      <c r="H760" s="249">
        <v>147.875</v>
      </c>
      <c r="I760" s="249">
        <v>6.5</v>
      </c>
      <c r="J760" s="251">
        <v>58.5</v>
      </c>
      <c r="K760" s="249">
        <v>26</v>
      </c>
    </row>
    <row r="761" spans="4:11" hidden="1">
      <c r="D761" s="249">
        <v>390</v>
      </c>
      <c r="E761" s="249">
        <v>54</v>
      </c>
      <c r="F761" s="249">
        <v>2540</v>
      </c>
      <c r="G761" s="252" t="s">
        <v>160</v>
      </c>
      <c r="H761" s="249">
        <v>126</v>
      </c>
      <c r="I761" s="249">
        <v>6</v>
      </c>
      <c r="J761" s="251">
        <v>54</v>
      </c>
      <c r="K761" s="249">
        <v>24</v>
      </c>
    </row>
    <row r="762" spans="4:11" hidden="1">
      <c r="D762" s="249">
        <v>391</v>
      </c>
      <c r="E762" s="249">
        <v>54</v>
      </c>
      <c r="F762" s="249">
        <v>2650</v>
      </c>
      <c r="G762" s="250" t="s">
        <v>160</v>
      </c>
      <c r="H762" s="249">
        <v>126</v>
      </c>
      <c r="I762" s="249">
        <v>6</v>
      </c>
      <c r="J762" s="251">
        <v>54</v>
      </c>
      <c r="K762" s="249">
        <v>24</v>
      </c>
    </row>
    <row r="763" spans="4:11" hidden="1">
      <c r="D763" s="249">
        <v>392</v>
      </c>
      <c r="E763" s="249">
        <v>51</v>
      </c>
      <c r="F763" s="249">
        <v>2520</v>
      </c>
      <c r="G763" s="252" t="s">
        <v>160</v>
      </c>
      <c r="H763" s="249">
        <v>126</v>
      </c>
      <c r="I763" s="249">
        <v>6</v>
      </c>
      <c r="J763" s="251">
        <v>54</v>
      </c>
      <c r="K763" s="249">
        <v>24</v>
      </c>
    </row>
    <row r="764" spans="4:11" hidden="1">
      <c r="D764" s="249">
        <v>393</v>
      </c>
      <c r="E764" s="249">
        <v>51</v>
      </c>
      <c r="F764" s="249">
        <v>2310</v>
      </c>
      <c r="G764" s="250" t="s">
        <v>160</v>
      </c>
      <c r="H764" s="249">
        <v>126</v>
      </c>
      <c r="I764" s="249">
        <v>6</v>
      </c>
      <c r="J764" s="251">
        <v>54</v>
      </c>
      <c r="K764" s="249">
        <v>24</v>
      </c>
    </row>
    <row r="765" spans="4:11" hidden="1">
      <c r="D765" s="249">
        <v>394</v>
      </c>
      <c r="E765" s="249">
        <v>47</v>
      </c>
      <c r="F765" s="249">
        <v>2310</v>
      </c>
      <c r="G765" s="252" t="s">
        <v>160</v>
      </c>
      <c r="H765" s="249">
        <v>126</v>
      </c>
      <c r="I765" s="249">
        <v>6</v>
      </c>
      <c r="J765" s="251">
        <v>54</v>
      </c>
      <c r="K765" s="249">
        <v>24</v>
      </c>
    </row>
    <row r="766" spans="4:11" hidden="1">
      <c r="D766" s="249">
        <v>395</v>
      </c>
      <c r="E766" s="249">
        <v>46</v>
      </c>
      <c r="F766" s="249">
        <v>2310</v>
      </c>
      <c r="G766" s="250" t="s">
        <v>160</v>
      </c>
      <c r="H766" s="249">
        <v>126</v>
      </c>
      <c r="I766" s="249">
        <v>6</v>
      </c>
      <c r="J766" s="251">
        <v>54</v>
      </c>
      <c r="K766" s="249">
        <v>24</v>
      </c>
    </row>
    <row r="767" spans="4:11" hidden="1">
      <c r="D767" s="249">
        <v>396</v>
      </c>
      <c r="E767" s="249">
        <v>46</v>
      </c>
      <c r="F767" s="249">
        <v>2640</v>
      </c>
      <c r="G767" s="252" t="s">
        <v>160</v>
      </c>
      <c r="H767" s="249">
        <v>126</v>
      </c>
      <c r="I767" s="249">
        <v>6</v>
      </c>
      <c r="J767" s="251">
        <v>54</v>
      </c>
      <c r="K767" s="249">
        <v>24</v>
      </c>
    </row>
    <row r="768" spans="4:11" hidden="1">
      <c r="D768" s="249">
        <v>397</v>
      </c>
      <c r="E768" s="249">
        <v>46</v>
      </c>
      <c r="F768" s="249">
        <v>2650</v>
      </c>
      <c r="G768" s="250" t="s">
        <v>160</v>
      </c>
      <c r="H768" s="249">
        <v>126</v>
      </c>
      <c r="I768" s="249">
        <v>6</v>
      </c>
      <c r="J768" s="251">
        <v>54</v>
      </c>
      <c r="K768" s="249">
        <v>24</v>
      </c>
    </row>
    <row r="769" spans="4:11" hidden="1">
      <c r="D769" s="249">
        <v>398</v>
      </c>
      <c r="E769" s="249">
        <v>50</v>
      </c>
      <c r="F769" s="249">
        <v>2310</v>
      </c>
      <c r="G769" s="252" t="s">
        <v>160</v>
      </c>
      <c r="H769" s="249">
        <v>126</v>
      </c>
      <c r="I769" s="249">
        <v>6</v>
      </c>
      <c r="J769" s="251">
        <v>54</v>
      </c>
      <c r="K769" s="249">
        <v>24</v>
      </c>
    </row>
    <row r="770" spans="4:11" hidden="1">
      <c r="D770" s="249">
        <v>399</v>
      </c>
      <c r="E770" s="249">
        <v>50</v>
      </c>
      <c r="F770" s="249">
        <v>2310</v>
      </c>
      <c r="G770" s="250" t="s">
        <v>160</v>
      </c>
      <c r="H770" s="249">
        <v>126</v>
      </c>
      <c r="I770" s="249">
        <v>6</v>
      </c>
      <c r="J770" s="251">
        <v>54</v>
      </c>
      <c r="K770" s="249">
        <v>24</v>
      </c>
    </row>
    <row r="771" spans="4:11" hidden="1">
      <c r="D771" s="249">
        <v>400</v>
      </c>
      <c r="E771" s="249">
        <v>50</v>
      </c>
      <c r="F771" s="249">
        <v>2530</v>
      </c>
      <c r="G771" s="252" t="s">
        <v>160</v>
      </c>
      <c r="H771" s="249">
        <v>126</v>
      </c>
      <c r="I771" s="249">
        <v>6</v>
      </c>
      <c r="J771" s="251">
        <v>54</v>
      </c>
      <c r="K771" s="249">
        <v>24</v>
      </c>
    </row>
    <row r="772" spans="4:11" hidden="1">
      <c r="D772" s="249">
        <v>401</v>
      </c>
      <c r="E772" s="249">
        <v>50</v>
      </c>
      <c r="F772" s="249">
        <v>2530</v>
      </c>
      <c r="G772" s="250" t="s">
        <v>160</v>
      </c>
      <c r="H772" s="249">
        <v>147.875</v>
      </c>
      <c r="I772" s="249">
        <v>6.5</v>
      </c>
      <c r="J772" s="251">
        <v>58.5</v>
      </c>
      <c r="K772" s="249">
        <v>26</v>
      </c>
    </row>
    <row r="773" spans="4:11" hidden="1">
      <c r="D773" s="249">
        <v>402</v>
      </c>
      <c r="E773" s="249">
        <v>53</v>
      </c>
      <c r="F773" s="249">
        <v>2640</v>
      </c>
      <c r="G773" s="252" t="s">
        <v>160</v>
      </c>
      <c r="H773" s="249">
        <v>462.875</v>
      </c>
      <c r="I773" s="249">
        <v>11.5</v>
      </c>
      <c r="J773" s="251">
        <v>103.5</v>
      </c>
      <c r="K773" s="249">
        <v>46</v>
      </c>
    </row>
    <row r="774" spans="4:11" hidden="1">
      <c r="D774" s="249">
        <v>403</v>
      </c>
      <c r="E774" s="249">
        <v>53</v>
      </c>
      <c r="F774" s="249">
        <v>2650</v>
      </c>
      <c r="G774" s="250" t="s">
        <v>160</v>
      </c>
      <c r="H774" s="249">
        <v>147.875</v>
      </c>
      <c r="I774" s="249">
        <v>6.5</v>
      </c>
      <c r="J774" s="251">
        <v>58.5</v>
      </c>
      <c r="K774" s="249">
        <v>26</v>
      </c>
    </row>
    <row r="775" spans="4:11" hidden="1">
      <c r="D775" s="249">
        <v>404</v>
      </c>
      <c r="E775" s="249">
        <v>53</v>
      </c>
      <c r="F775" s="249">
        <v>2640</v>
      </c>
      <c r="G775" s="252" t="s">
        <v>160</v>
      </c>
      <c r="H775" s="249">
        <v>224</v>
      </c>
      <c r="I775" s="249">
        <v>8</v>
      </c>
      <c r="J775" s="251">
        <v>72</v>
      </c>
      <c r="K775" s="249">
        <v>32</v>
      </c>
    </row>
    <row r="776" spans="4:11" hidden="1">
      <c r="D776" s="249">
        <v>405</v>
      </c>
      <c r="E776" s="249">
        <v>53</v>
      </c>
      <c r="F776" s="249">
        <v>2650</v>
      </c>
      <c r="G776" s="250" t="s">
        <v>160</v>
      </c>
      <c r="H776" s="249">
        <v>147.875</v>
      </c>
      <c r="I776" s="249">
        <v>6.5</v>
      </c>
      <c r="J776" s="251">
        <v>58.5</v>
      </c>
      <c r="K776" s="249">
        <v>26</v>
      </c>
    </row>
    <row r="777" spans="4:11" hidden="1">
      <c r="D777" s="249">
        <v>406</v>
      </c>
      <c r="E777" s="249">
        <v>53</v>
      </c>
      <c r="F777" s="249">
        <v>2650</v>
      </c>
      <c r="G777" s="252" t="s">
        <v>160</v>
      </c>
      <c r="H777" s="249">
        <v>126</v>
      </c>
      <c r="I777" s="249">
        <v>6</v>
      </c>
      <c r="J777" s="251">
        <v>54</v>
      </c>
      <c r="K777" s="249">
        <v>24</v>
      </c>
    </row>
    <row r="778" spans="4:11" hidden="1">
      <c r="D778" s="249">
        <v>407</v>
      </c>
      <c r="E778" s="249">
        <v>53</v>
      </c>
      <c r="F778" s="249">
        <v>3030</v>
      </c>
      <c r="G778" s="250" t="s">
        <v>160</v>
      </c>
      <c r="H778" s="249">
        <v>126</v>
      </c>
      <c r="I778" s="249">
        <v>6</v>
      </c>
      <c r="J778" s="251">
        <v>54</v>
      </c>
      <c r="K778" s="249">
        <v>24</v>
      </c>
    </row>
    <row r="779" spans="4:11" hidden="1">
      <c r="D779" s="249">
        <v>408</v>
      </c>
      <c r="E779" s="249">
        <v>53</v>
      </c>
      <c r="F779" s="249">
        <v>2640</v>
      </c>
      <c r="G779" s="252" t="s">
        <v>160</v>
      </c>
      <c r="H779" s="249">
        <v>126</v>
      </c>
      <c r="I779" s="249">
        <v>6</v>
      </c>
      <c r="J779" s="251">
        <v>54</v>
      </c>
      <c r="K779" s="249">
        <v>24</v>
      </c>
    </row>
    <row r="780" spans="4:11" hidden="1">
      <c r="D780" s="249">
        <v>409</v>
      </c>
      <c r="E780" s="249">
        <v>50</v>
      </c>
      <c r="F780" s="249">
        <v>2630</v>
      </c>
      <c r="G780" s="250" t="s">
        <v>160</v>
      </c>
      <c r="H780" s="249">
        <v>147.875</v>
      </c>
      <c r="I780" s="249">
        <v>6.5</v>
      </c>
      <c r="J780" s="251">
        <v>58.5</v>
      </c>
      <c r="K780" s="249">
        <v>26</v>
      </c>
    </row>
    <row r="781" spans="4:11" hidden="1">
      <c r="D781" s="249">
        <v>410</v>
      </c>
      <c r="E781" s="249">
        <v>50</v>
      </c>
      <c r="F781" s="249">
        <v>2310</v>
      </c>
      <c r="G781" s="252" t="s">
        <v>160</v>
      </c>
      <c r="H781" s="249">
        <v>462.875</v>
      </c>
      <c r="I781" s="249">
        <v>11.5</v>
      </c>
      <c r="J781" s="251">
        <v>103.5</v>
      </c>
      <c r="K781" s="249">
        <v>46</v>
      </c>
    </row>
    <row r="782" spans="4:11" hidden="1">
      <c r="D782" s="249">
        <v>411</v>
      </c>
      <c r="E782" s="249">
        <v>50</v>
      </c>
      <c r="F782" s="249">
        <v>2660</v>
      </c>
      <c r="G782" s="250" t="s">
        <v>160</v>
      </c>
      <c r="H782" s="249">
        <v>126</v>
      </c>
      <c r="I782" s="249">
        <v>6</v>
      </c>
      <c r="J782" s="251">
        <v>54</v>
      </c>
      <c r="K782" s="249">
        <v>24</v>
      </c>
    </row>
    <row r="783" spans="4:11" hidden="1">
      <c r="D783" s="249">
        <v>412</v>
      </c>
      <c r="E783" s="249">
        <v>50</v>
      </c>
      <c r="F783" s="249">
        <v>2630</v>
      </c>
      <c r="G783" s="252" t="s">
        <v>160</v>
      </c>
      <c r="H783" s="249">
        <v>126</v>
      </c>
      <c r="I783" s="249">
        <v>6</v>
      </c>
      <c r="J783" s="251">
        <v>54</v>
      </c>
      <c r="K783" s="249">
        <v>24</v>
      </c>
    </row>
    <row r="784" spans="4:11" hidden="1">
      <c r="D784" s="249">
        <v>413</v>
      </c>
      <c r="E784" s="249">
        <v>50</v>
      </c>
      <c r="F784" s="249">
        <v>2630</v>
      </c>
      <c r="G784" s="250" t="s">
        <v>160</v>
      </c>
      <c r="H784" s="249">
        <v>126</v>
      </c>
      <c r="I784" s="249">
        <v>6</v>
      </c>
      <c r="J784" s="251">
        <v>54</v>
      </c>
      <c r="K784" s="249">
        <v>24</v>
      </c>
    </row>
    <row r="785" spans="4:11" hidden="1">
      <c r="D785" s="249">
        <v>414</v>
      </c>
      <c r="E785" s="249">
        <v>50</v>
      </c>
      <c r="F785" s="249">
        <v>2630</v>
      </c>
      <c r="G785" s="252" t="s">
        <v>160</v>
      </c>
      <c r="H785" s="249">
        <v>126</v>
      </c>
      <c r="I785" s="249">
        <v>6</v>
      </c>
      <c r="J785" s="251">
        <v>54</v>
      </c>
      <c r="K785" s="249">
        <v>24</v>
      </c>
    </row>
    <row r="786" spans="4:11" hidden="1">
      <c r="D786" s="249">
        <v>415</v>
      </c>
      <c r="E786" s="249">
        <v>52</v>
      </c>
      <c r="F786" s="249">
        <v>2630</v>
      </c>
      <c r="G786" s="250" t="s">
        <v>160</v>
      </c>
      <c r="H786" s="249">
        <v>126</v>
      </c>
      <c r="I786" s="249">
        <v>6</v>
      </c>
      <c r="J786" s="251">
        <v>54</v>
      </c>
      <c r="K786" s="249">
        <v>24</v>
      </c>
    </row>
    <row r="787" spans="4:11" hidden="1">
      <c r="D787" s="249">
        <v>416</v>
      </c>
      <c r="E787" s="249">
        <v>52</v>
      </c>
      <c r="F787" s="249">
        <v>2630</v>
      </c>
      <c r="G787" s="252" t="s">
        <v>160</v>
      </c>
      <c r="H787" s="249">
        <v>126</v>
      </c>
      <c r="I787" s="249">
        <v>6</v>
      </c>
      <c r="J787" s="251">
        <v>54</v>
      </c>
      <c r="K787" s="249">
        <v>24</v>
      </c>
    </row>
    <row r="788" spans="4:11" hidden="1">
      <c r="D788" s="249">
        <v>417</v>
      </c>
      <c r="E788" s="249">
        <v>52</v>
      </c>
      <c r="F788" s="249">
        <v>2640</v>
      </c>
      <c r="G788" s="250" t="s">
        <v>160</v>
      </c>
      <c r="H788" s="249">
        <v>126</v>
      </c>
      <c r="I788" s="249">
        <v>6</v>
      </c>
      <c r="J788" s="251">
        <v>54</v>
      </c>
      <c r="K788" s="249">
        <v>24</v>
      </c>
    </row>
    <row r="789" spans="4:11" hidden="1">
      <c r="D789" s="249">
        <v>418</v>
      </c>
      <c r="E789" s="249">
        <v>57</v>
      </c>
      <c r="F789" s="249">
        <v>17790</v>
      </c>
      <c r="G789" s="252" t="s">
        <v>1157</v>
      </c>
      <c r="H789" s="249">
        <v>462.875</v>
      </c>
      <c r="I789" s="249">
        <v>11.5</v>
      </c>
      <c r="J789" s="251">
        <v>103.5</v>
      </c>
      <c r="K789" s="249">
        <v>46</v>
      </c>
    </row>
    <row r="790" spans="4:11" hidden="1">
      <c r="D790" s="249">
        <v>419</v>
      </c>
      <c r="E790" s="249">
        <v>57</v>
      </c>
      <c r="F790" s="249">
        <v>3230</v>
      </c>
      <c r="G790" s="250" t="s">
        <v>1157</v>
      </c>
      <c r="H790" s="249">
        <v>126</v>
      </c>
      <c r="I790" s="249">
        <v>6</v>
      </c>
      <c r="J790" s="251">
        <v>54</v>
      </c>
      <c r="K790" s="249">
        <v>24</v>
      </c>
    </row>
    <row r="791" spans="4:11" hidden="1">
      <c r="D791" s="249">
        <v>420</v>
      </c>
      <c r="E791" s="249">
        <v>57</v>
      </c>
      <c r="F791" s="249">
        <v>3220</v>
      </c>
      <c r="G791" s="252" t="s">
        <v>1157</v>
      </c>
      <c r="H791" s="249">
        <v>171.5</v>
      </c>
      <c r="I791" s="249">
        <v>7</v>
      </c>
      <c r="J791" s="251">
        <v>63</v>
      </c>
      <c r="K791" s="249">
        <v>28</v>
      </c>
    </row>
    <row r="792" spans="4:11" hidden="1">
      <c r="D792" s="249">
        <v>421</v>
      </c>
      <c r="E792" s="249">
        <v>57</v>
      </c>
      <c r="F792" s="249">
        <v>2690</v>
      </c>
      <c r="G792" s="250" t="s">
        <v>1157</v>
      </c>
      <c r="H792" s="249">
        <v>147.875</v>
      </c>
      <c r="I792" s="249">
        <v>6.5</v>
      </c>
      <c r="J792" s="251">
        <v>58.5</v>
      </c>
      <c r="K792" s="249">
        <v>26</v>
      </c>
    </row>
    <row r="793" spans="4:11" hidden="1">
      <c r="D793" s="249">
        <v>422</v>
      </c>
      <c r="E793" s="249">
        <v>57</v>
      </c>
      <c r="F793" s="249">
        <v>2680</v>
      </c>
      <c r="G793" s="252" t="s">
        <v>1157</v>
      </c>
      <c r="H793" s="249">
        <v>126</v>
      </c>
      <c r="I793" s="249">
        <v>6</v>
      </c>
      <c r="J793" s="251">
        <v>54</v>
      </c>
      <c r="K793" s="249">
        <v>24</v>
      </c>
    </row>
    <row r="794" spans="4:11" hidden="1">
      <c r="D794" s="249">
        <v>423</v>
      </c>
      <c r="E794" s="249">
        <v>56</v>
      </c>
      <c r="F794" s="249">
        <v>2690</v>
      </c>
      <c r="G794" s="250" t="s">
        <v>1157</v>
      </c>
      <c r="H794" s="249">
        <v>171.5</v>
      </c>
      <c r="I794" s="249">
        <v>7</v>
      </c>
      <c r="J794" s="251">
        <v>63</v>
      </c>
      <c r="K794" s="249">
        <v>28</v>
      </c>
    </row>
    <row r="795" spans="4:11" hidden="1">
      <c r="D795" s="249">
        <v>424</v>
      </c>
      <c r="E795" s="249">
        <v>56</v>
      </c>
      <c r="F795" s="249">
        <v>2700</v>
      </c>
      <c r="G795" s="252" t="s">
        <v>1157</v>
      </c>
      <c r="H795" s="249">
        <v>147.875</v>
      </c>
      <c r="I795" s="249">
        <v>6.5</v>
      </c>
      <c r="J795" s="251">
        <v>58.5</v>
      </c>
      <c r="K795" s="249">
        <v>26</v>
      </c>
    </row>
    <row r="796" spans="4:11" hidden="1">
      <c r="D796" s="249">
        <v>425</v>
      </c>
      <c r="E796" s="249">
        <v>55</v>
      </c>
      <c r="F796" s="249">
        <v>2690</v>
      </c>
      <c r="G796" s="250" t="s">
        <v>1157</v>
      </c>
      <c r="H796" s="249">
        <v>147.875</v>
      </c>
      <c r="I796" s="249">
        <v>6.5</v>
      </c>
      <c r="J796" s="251">
        <v>58.5</v>
      </c>
      <c r="K796" s="249">
        <v>26</v>
      </c>
    </row>
    <row r="797" spans="4:11" hidden="1">
      <c r="D797" s="249">
        <v>426</v>
      </c>
      <c r="E797" s="249">
        <v>55</v>
      </c>
      <c r="F797" s="249">
        <v>2690</v>
      </c>
      <c r="G797" s="252" t="s">
        <v>1157</v>
      </c>
      <c r="H797" s="249">
        <v>147.875</v>
      </c>
      <c r="I797" s="249">
        <v>6.5</v>
      </c>
      <c r="J797" s="251">
        <v>58.5</v>
      </c>
      <c r="K797" s="249">
        <v>26</v>
      </c>
    </row>
    <row r="798" spans="4:11" hidden="1">
      <c r="D798" s="249">
        <v>427</v>
      </c>
      <c r="E798" s="249">
        <v>55</v>
      </c>
      <c r="F798" s="249">
        <v>2710</v>
      </c>
      <c r="G798" s="250" t="s">
        <v>1157</v>
      </c>
      <c r="H798" s="249">
        <v>147.875</v>
      </c>
      <c r="I798" s="249">
        <v>6.5</v>
      </c>
      <c r="J798" s="251">
        <v>58.5</v>
      </c>
      <c r="K798" s="249">
        <v>26</v>
      </c>
    </row>
    <row r="799" spans="4:11" hidden="1">
      <c r="D799" s="249">
        <v>428</v>
      </c>
      <c r="E799" s="249">
        <v>55</v>
      </c>
      <c r="F799" s="249">
        <v>2710</v>
      </c>
      <c r="G799" s="252" t="s">
        <v>1157</v>
      </c>
      <c r="H799" s="249">
        <v>126</v>
      </c>
      <c r="I799" s="249">
        <v>6</v>
      </c>
      <c r="J799" s="251">
        <v>54</v>
      </c>
      <c r="K799" s="249">
        <v>24</v>
      </c>
    </row>
    <row r="800" spans="4:11" hidden="1">
      <c r="D800" s="249">
        <v>429</v>
      </c>
      <c r="E800" s="249">
        <v>55</v>
      </c>
      <c r="F800" s="249">
        <v>2710</v>
      </c>
      <c r="G800" s="250" t="s">
        <v>1157</v>
      </c>
      <c r="H800" s="249">
        <v>126</v>
      </c>
      <c r="I800" s="249">
        <v>6</v>
      </c>
      <c r="J800" s="251">
        <v>54</v>
      </c>
      <c r="K800" s="249">
        <v>24</v>
      </c>
    </row>
    <row r="801" spans="4:11" hidden="1">
      <c r="D801" s="249">
        <v>430</v>
      </c>
      <c r="E801" s="249">
        <v>55</v>
      </c>
      <c r="F801" s="249">
        <v>2720</v>
      </c>
      <c r="G801" s="252" t="s">
        <v>1157</v>
      </c>
      <c r="H801" s="249">
        <v>252.875</v>
      </c>
      <c r="I801" s="249">
        <v>8.5</v>
      </c>
      <c r="J801" s="251">
        <v>76.5</v>
      </c>
      <c r="K801" s="249">
        <v>34</v>
      </c>
    </row>
    <row r="802" spans="4:11" hidden="1">
      <c r="D802" s="249">
        <v>431</v>
      </c>
      <c r="E802" s="249">
        <v>55</v>
      </c>
      <c r="F802" s="249">
        <v>2700</v>
      </c>
      <c r="G802" s="250" t="s">
        <v>1157</v>
      </c>
      <c r="H802" s="249">
        <v>147.875</v>
      </c>
      <c r="I802" s="249">
        <v>6.5</v>
      </c>
      <c r="J802" s="251">
        <v>58.5</v>
      </c>
      <c r="K802" s="249">
        <v>26</v>
      </c>
    </row>
    <row r="803" spans="4:11" hidden="1">
      <c r="D803" s="249">
        <v>432</v>
      </c>
      <c r="E803" s="249">
        <v>55</v>
      </c>
      <c r="F803" s="249">
        <v>2700</v>
      </c>
      <c r="G803" s="252" t="s">
        <v>1157</v>
      </c>
      <c r="H803" s="249">
        <v>147.875</v>
      </c>
      <c r="I803" s="249">
        <v>6.5</v>
      </c>
      <c r="J803" s="251">
        <v>58.5</v>
      </c>
      <c r="K803" s="249">
        <v>26</v>
      </c>
    </row>
    <row r="804" spans="4:11" hidden="1">
      <c r="D804" s="249">
        <v>433</v>
      </c>
      <c r="E804" s="249">
        <v>56</v>
      </c>
      <c r="F804" s="249">
        <v>2700</v>
      </c>
      <c r="G804" s="250" t="s">
        <v>1157</v>
      </c>
      <c r="H804" s="249">
        <v>171.5</v>
      </c>
      <c r="I804" s="249">
        <v>7</v>
      </c>
      <c r="J804" s="251">
        <v>63</v>
      </c>
      <c r="K804" s="249">
        <v>28</v>
      </c>
    </row>
    <row r="805" spans="4:11" hidden="1">
      <c r="D805" s="249">
        <v>434</v>
      </c>
      <c r="E805" s="249">
        <v>56</v>
      </c>
      <c r="F805" s="249">
        <v>2710</v>
      </c>
      <c r="G805" s="252" t="s">
        <v>1157</v>
      </c>
      <c r="H805" s="249">
        <v>196.875</v>
      </c>
      <c r="I805" s="249">
        <v>7.5</v>
      </c>
      <c r="J805" s="251">
        <v>67.5</v>
      </c>
      <c r="K805" s="249">
        <v>30</v>
      </c>
    </row>
    <row r="806" spans="4:11" hidden="1">
      <c r="D806" s="249">
        <v>435</v>
      </c>
      <c r="E806" s="249">
        <v>56</v>
      </c>
      <c r="F806" s="249">
        <v>2690</v>
      </c>
      <c r="G806" s="250" t="s">
        <v>1157</v>
      </c>
      <c r="H806" s="249">
        <v>147.875</v>
      </c>
      <c r="I806" s="249">
        <v>6.5</v>
      </c>
      <c r="J806" s="251">
        <v>58.5</v>
      </c>
      <c r="K806" s="249">
        <v>26</v>
      </c>
    </row>
    <row r="807" spans="4:11" hidden="1">
      <c r="D807" s="249">
        <v>436</v>
      </c>
      <c r="E807" s="249">
        <v>57</v>
      </c>
      <c r="F807" s="249">
        <v>2690</v>
      </c>
      <c r="G807" s="252" t="s">
        <v>1157</v>
      </c>
      <c r="H807" s="249">
        <v>171.5</v>
      </c>
      <c r="I807" s="249">
        <v>7</v>
      </c>
      <c r="J807" s="251">
        <v>63</v>
      </c>
      <c r="K807" s="249">
        <v>28</v>
      </c>
    </row>
    <row r="808" spans="4:11" hidden="1">
      <c r="D808" s="249">
        <v>437</v>
      </c>
      <c r="E808" s="249">
        <v>57</v>
      </c>
      <c r="F808" s="249">
        <v>2360</v>
      </c>
      <c r="G808" s="250" t="s">
        <v>1157</v>
      </c>
      <c r="H808" s="249">
        <v>126</v>
      </c>
      <c r="I808" s="249">
        <v>6</v>
      </c>
      <c r="J808" s="251">
        <v>54</v>
      </c>
      <c r="K808" s="249">
        <v>24</v>
      </c>
    </row>
    <row r="809" spans="4:11" hidden="1">
      <c r="D809" s="249">
        <v>438</v>
      </c>
      <c r="E809" s="249">
        <v>57</v>
      </c>
      <c r="F809" s="249">
        <v>2360</v>
      </c>
      <c r="G809" s="252" t="s">
        <v>1157</v>
      </c>
      <c r="H809" s="249">
        <v>126</v>
      </c>
      <c r="I809" s="249">
        <v>6</v>
      </c>
      <c r="J809" s="251">
        <v>54</v>
      </c>
      <c r="K809" s="249">
        <v>24</v>
      </c>
    </row>
    <row r="810" spans="4:11" hidden="1">
      <c r="D810" s="249">
        <v>439</v>
      </c>
      <c r="E810" s="249">
        <v>57</v>
      </c>
      <c r="F810" s="249">
        <v>2370</v>
      </c>
      <c r="G810" s="250" t="s">
        <v>1157</v>
      </c>
      <c r="H810" s="249">
        <v>126</v>
      </c>
      <c r="I810" s="249">
        <v>6</v>
      </c>
      <c r="J810" s="251">
        <v>54</v>
      </c>
      <c r="K810" s="249">
        <v>24</v>
      </c>
    </row>
    <row r="811" spans="4:11" hidden="1">
      <c r="D811" s="249">
        <v>440</v>
      </c>
      <c r="E811" s="249">
        <v>57</v>
      </c>
      <c r="F811" s="249">
        <v>2360</v>
      </c>
      <c r="G811" s="252" t="s">
        <v>1157</v>
      </c>
      <c r="H811" s="249">
        <v>126</v>
      </c>
      <c r="I811" s="249">
        <v>6</v>
      </c>
      <c r="J811" s="251">
        <v>54</v>
      </c>
      <c r="K811" s="249">
        <v>24</v>
      </c>
    </row>
    <row r="812" spans="4:11" hidden="1">
      <c r="D812" s="249">
        <v>441</v>
      </c>
      <c r="E812" s="249">
        <v>60</v>
      </c>
      <c r="F812" s="249">
        <v>2350</v>
      </c>
      <c r="G812" s="250" t="s">
        <v>1157</v>
      </c>
      <c r="H812" s="249">
        <v>126</v>
      </c>
      <c r="I812" s="249">
        <v>6</v>
      </c>
      <c r="J812" s="251">
        <v>54</v>
      </c>
      <c r="K812" s="249">
        <v>24</v>
      </c>
    </row>
    <row r="813" spans="4:11" hidden="1">
      <c r="D813" s="249">
        <v>442</v>
      </c>
      <c r="E813" s="249">
        <v>60</v>
      </c>
      <c r="F813" s="249">
        <v>2360</v>
      </c>
      <c r="G813" s="252" t="s">
        <v>1157</v>
      </c>
      <c r="H813" s="249">
        <v>126</v>
      </c>
      <c r="I813" s="249">
        <v>6</v>
      </c>
      <c r="J813" s="251">
        <v>54</v>
      </c>
      <c r="K813" s="249">
        <v>24</v>
      </c>
    </row>
    <row r="814" spans="4:11" hidden="1">
      <c r="D814" s="249">
        <v>443</v>
      </c>
      <c r="E814" s="249">
        <v>60</v>
      </c>
      <c r="F814" s="249">
        <v>2370</v>
      </c>
      <c r="G814" s="250" t="s">
        <v>1157</v>
      </c>
      <c r="H814" s="249">
        <v>126</v>
      </c>
      <c r="I814" s="249">
        <v>6</v>
      </c>
      <c r="J814" s="251">
        <v>54</v>
      </c>
      <c r="K814" s="249">
        <v>24</v>
      </c>
    </row>
    <row r="815" spans="4:11" hidden="1">
      <c r="D815" s="249">
        <v>444</v>
      </c>
      <c r="E815" s="249">
        <v>59</v>
      </c>
      <c r="F815" s="249">
        <v>2700</v>
      </c>
      <c r="G815" s="252" t="s">
        <v>1157</v>
      </c>
      <c r="H815" s="249">
        <v>171.5</v>
      </c>
      <c r="I815" s="249">
        <v>7</v>
      </c>
      <c r="J815" s="251">
        <v>63</v>
      </c>
      <c r="K815" s="249">
        <v>28</v>
      </c>
    </row>
    <row r="816" spans="4:11" hidden="1">
      <c r="D816" s="249">
        <v>445</v>
      </c>
      <c r="E816" s="249">
        <v>59</v>
      </c>
      <c r="F816" s="249">
        <v>2700</v>
      </c>
      <c r="G816" s="250" t="s">
        <v>1157</v>
      </c>
      <c r="H816" s="249">
        <v>126</v>
      </c>
      <c r="I816" s="249">
        <v>6</v>
      </c>
      <c r="J816" s="251">
        <v>54</v>
      </c>
      <c r="K816" s="249">
        <v>24</v>
      </c>
    </row>
    <row r="817" spans="4:11" hidden="1">
      <c r="D817" s="249">
        <v>446</v>
      </c>
      <c r="E817" s="249">
        <v>58</v>
      </c>
      <c r="F817" s="249">
        <v>2710</v>
      </c>
      <c r="G817" s="252" t="s">
        <v>1157</v>
      </c>
      <c r="H817" s="249">
        <v>147.875</v>
      </c>
      <c r="I817" s="249">
        <v>6.5</v>
      </c>
      <c r="J817" s="251">
        <v>58.5</v>
      </c>
      <c r="K817" s="249">
        <v>26</v>
      </c>
    </row>
    <row r="818" spans="4:11" hidden="1">
      <c r="D818" s="249">
        <v>447</v>
      </c>
      <c r="E818" s="249">
        <v>58</v>
      </c>
      <c r="F818" s="249">
        <v>2710</v>
      </c>
      <c r="G818" s="250" t="s">
        <v>1157</v>
      </c>
      <c r="H818" s="249">
        <v>147.875</v>
      </c>
      <c r="I818" s="249">
        <v>6.5</v>
      </c>
      <c r="J818" s="251">
        <v>58.5</v>
      </c>
      <c r="K818" s="249">
        <v>26</v>
      </c>
    </row>
    <row r="819" spans="4:11" hidden="1">
      <c r="D819" s="249">
        <v>448</v>
      </c>
      <c r="E819" s="249">
        <v>58</v>
      </c>
      <c r="F819" s="249">
        <v>2710</v>
      </c>
      <c r="G819" s="252" t="s">
        <v>1157</v>
      </c>
      <c r="H819" s="249">
        <v>171.5</v>
      </c>
      <c r="I819" s="249">
        <v>7</v>
      </c>
      <c r="J819" s="251">
        <v>63</v>
      </c>
      <c r="K819" s="249">
        <v>28</v>
      </c>
    </row>
    <row r="820" spans="4:11" hidden="1">
      <c r="D820" s="249">
        <v>449</v>
      </c>
      <c r="E820" s="249">
        <v>58</v>
      </c>
      <c r="F820" s="249">
        <v>3250</v>
      </c>
      <c r="G820" s="250" t="s">
        <v>1157</v>
      </c>
      <c r="H820" s="249">
        <v>196.875</v>
      </c>
      <c r="I820" s="249">
        <v>7.5</v>
      </c>
      <c r="J820" s="251">
        <v>67.5</v>
      </c>
      <c r="K820" s="249">
        <v>30</v>
      </c>
    </row>
    <row r="821" spans="4:11" hidden="1">
      <c r="D821" s="249">
        <v>450</v>
      </c>
      <c r="E821" s="249">
        <v>61</v>
      </c>
      <c r="F821" s="249">
        <v>3250</v>
      </c>
      <c r="G821" s="252" t="s">
        <v>1157</v>
      </c>
      <c r="H821" s="249">
        <v>196.875</v>
      </c>
      <c r="I821" s="249">
        <v>7.5</v>
      </c>
      <c r="J821" s="251">
        <v>67.5</v>
      </c>
      <c r="K821" s="249">
        <v>30</v>
      </c>
    </row>
    <row r="822" spans="4:11" hidden="1">
      <c r="D822" s="249">
        <v>451</v>
      </c>
      <c r="E822" s="249">
        <v>64</v>
      </c>
      <c r="F822" s="249">
        <v>3490</v>
      </c>
      <c r="G822" s="250" t="s">
        <v>1157</v>
      </c>
      <c r="H822" s="249">
        <v>126</v>
      </c>
      <c r="I822" s="249">
        <v>6</v>
      </c>
      <c r="J822" s="251">
        <v>54</v>
      </c>
      <c r="K822" s="249">
        <v>24</v>
      </c>
    </row>
    <row r="823" spans="4:11" hidden="1">
      <c r="D823" s="249">
        <v>452</v>
      </c>
      <c r="E823" s="249">
        <v>64</v>
      </c>
      <c r="F823" s="249">
        <v>2670</v>
      </c>
      <c r="G823" s="252" t="s">
        <v>1157</v>
      </c>
      <c r="H823" s="249">
        <v>462.875</v>
      </c>
      <c r="I823" s="249">
        <v>11.5</v>
      </c>
      <c r="J823" s="251">
        <v>103.5</v>
      </c>
      <c r="K823" s="249">
        <v>46</v>
      </c>
    </row>
    <row r="824" spans="4:11" hidden="1">
      <c r="D824" s="249">
        <v>453</v>
      </c>
      <c r="E824" s="249">
        <v>64</v>
      </c>
      <c r="F824" s="249">
        <v>2670</v>
      </c>
      <c r="G824" s="250" t="s">
        <v>1157</v>
      </c>
      <c r="H824" s="249">
        <v>126</v>
      </c>
      <c r="I824" s="249">
        <v>6</v>
      </c>
      <c r="J824" s="251">
        <v>54</v>
      </c>
      <c r="K824" s="249">
        <v>24</v>
      </c>
    </row>
    <row r="825" spans="4:11" hidden="1">
      <c r="D825" s="249">
        <v>454</v>
      </c>
      <c r="E825" s="249">
        <v>64</v>
      </c>
      <c r="F825" s="249">
        <v>3480</v>
      </c>
      <c r="G825" s="252" t="s">
        <v>1157</v>
      </c>
      <c r="H825" s="249">
        <v>126</v>
      </c>
      <c r="I825" s="249">
        <v>6</v>
      </c>
      <c r="J825" s="251">
        <v>54</v>
      </c>
      <c r="K825" s="249">
        <v>24</v>
      </c>
    </row>
    <row r="826" spans="4:11" hidden="1">
      <c r="D826" s="249">
        <v>455</v>
      </c>
      <c r="E826" s="249">
        <v>64</v>
      </c>
      <c r="F826" s="249">
        <v>3470</v>
      </c>
      <c r="G826" s="250" t="s">
        <v>1157</v>
      </c>
      <c r="H826" s="249">
        <v>171.5</v>
      </c>
      <c r="I826" s="249">
        <v>7</v>
      </c>
      <c r="J826" s="251">
        <v>63</v>
      </c>
      <c r="K826" s="249">
        <v>28</v>
      </c>
    </row>
    <row r="827" spans="4:11" hidden="1">
      <c r="D827" s="249">
        <v>456</v>
      </c>
      <c r="E827" s="249">
        <v>64</v>
      </c>
      <c r="F827" s="249">
        <v>3490</v>
      </c>
      <c r="G827" s="252" t="s">
        <v>1157</v>
      </c>
      <c r="H827" s="249">
        <v>147.875</v>
      </c>
      <c r="I827" s="249">
        <v>6.5</v>
      </c>
      <c r="J827" s="251">
        <v>58.5</v>
      </c>
      <c r="K827" s="249">
        <v>26</v>
      </c>
    </row>
    <row r="828" spans="4:11" hidden="1">
      <c r="D828" s="249">
        <v>457</v>
      </c>
      <c r="E828" s="249">
        <v>66</v>
      </c>
      <c r="F828" s="249">
        <v>3360</v>
      </c>
      <c r="G828" s="250" t="s">
        <v>1157</v>
      </c>
      <c r="H828" s="249">
        <v>147.875</v>
      </c>
      <c r="I828" s="249">
        <v>6.5</v>
      </c>
      <c r="J828" s="251">
        <v>58.5</v>
      </c>
      <c r="K828" s="249">
        <v>26</v>
      </c>
    </row>
    <row r="829" spans="4:11" hidden="1">
      <c r="D829" s="249">
        <v>458</v>
      </c>
      <c r="E829" s="249">
        <v>66</v>
      </c>
      <c r="F829" s="249">
        <v>2590</v>
      </c>
      <c r="G829" s="252" t="s">
        <v>1157</v>
      </c>
      <c r="H829" s="249">
        <v>462.875</v>
      </c>
      <c r="I829" s="249">
        <v>11.5</v>
      </c>
      <c r="J829" s="251">
        <v>103.5</v>
      </c>
      <c r="K829" s="249">
        <v>46</v>
      </c>
    </row>
    <row r="830" spans="4:11" hidden="1">
      <c r="D830" s="249">
        <v>459</v>
      </c>
      <c r="E830" s="249">
        <v>66</v>
      </c>
      <c r="F830" s="249">
        <v>2580</v>
      </c>
      <c r="G830" s="250" t="s">
        <v>1157</v>
      </c>
      <c r="H830" s="249">
        <v>462.875</v>
      </c>
      <c r="I830" s="249">
        <v>11.5</v>
      </c>
      <c r="J830" s="251">
        <v>103.5</v>
      </c>
      <c r="K830" s="249">
        <v>46</v>
      </c>
    </row>
    <row r="831" spans="4:11" hidden="1">
      <c r="D831" s="249">
        <v>460</v>
      </c>
      <c r="E831" s="249">
        <v>68</v>
      </c>
      <c r="F831" s="249">
        <v>2580</v>
      </c>
      <c r="G831" s="252" t="s">
        <v>1157</v>
      </c>
      <c r="H831" s="249">
        <v>462.875</v>
      </c>
      <c r="I831" s="249">
        <v>11.5</v>
      </c>
      <c r="J831" s="251">
        <v>103.5</v>
      </c>
      <c r="K831" s="249">
        <v>46</v>
      </c>
    </row>
    <row r="832" spans="4:11" hidden="1">
      <c r="D832" s="249">
        <v>461</v>
      </c>
      <c r="E832" s="249">
        <v>68</v>
      </c>
      <c r="F832" s="249">
        <v>2600</v>
      </c>
      <c r="G832" s="250" t="s">
        <v>1157</v>
      </c>
      <c r="H832" s="249">
        <v>462.875</v>
      </c>
      <c r="I832" s="249">
        <v>11.5</v>
      </c>
      <c r="J832" s="251">
        <v>103.5</v>
      </c>
      <c r="K832" s="249">
        <v>46</v>
      </c>
    </row>
    <row r="833" spans="4:11" hidden="1">
      <c r="D833" s="249">
        <v>462</v>
      </c>
      <c r="E833" s="249">
        <v>68</v>
      </c>
      <c r="F833" s="249">
        <v>2920</v>
      </c>
      <c r="G833" s="252" t="s">
        <v>1157</v>
      </c>
      <c r="H833" s="249">
        <v>126</v>
      </c>
      <c r="I833" s="249">
        <v>6</v>
      </c>
      <c r="J833" s="251">
        <v>54</v>
      </c>
      <c r="K833" s="249">
        <v>24</v>
      </c>
    </row>
    <row r="834" spans="4:11" hidden="1">
      <c r="D834" s="249">
        <v>463</v>
      </c>
      <c r="E834" s="249">
        <v>68</v>
      </c>
      <c r="F834" s="249">
        <v>2920</v>
      </c>
      <c r="G834" s="250" t="s">
        <v>1157</v>
      </c>
      <c r="H834" s="249">
        <v>147.875</v>
      </c>
      <c r="I834" s="249">
        <v>6.5</v>
      </c>
      <c r="J834" s="251">
        <v>58.5</v>
      </c>
      <c r="K834" s="249">
        <v>26</v>
      </c>
    </row>
    <row r="835" spans="4:11" hidden="1">
      <c r="D835" s="249">
        <v>464</v>
      </c>
      <c r="E835" s="249">
        <v>68</v>
      </c>
      <c r="F835" s="249">
        <v>2920</v>
      </c>
      <c r="G835" s="252" t="s">
        <v>1157</v>
      </c>
      <c r="H835" s="249">
        <v>147.875</v>
      </c>
      <c r="I835" s="249">
        <v>6.5</v>
      </c>
      <c r="J835" s="251">
        <v>58.5</v>
      </c>
      <c r="K835" s="249">
        <v>26</v>
      </c>
    </row>
    <row r="836" spans="4:11" hidden="1">
      <c r="D836" s="249">
        <v>465</v>
      </c>
      <c r="E836" s="249">
        <v>67</v>
      </c>
      <c r="F836" s="249">
        <v>3180</v>
      </c>
      <c r="G836" s="250" t="s">
        <v>1157</v>
      </c>
      <c r="H836" s="249">
        <v>196.875</v>
      </c>
      <c r="I836" s="249">
        <v>7.5</v>
      </c>
      <c r="J836" s="251">
        <v>67.5</v>
      </c>
      <c r="K836" s="249">
        <v>30</v>
      </c>
    </row>
    <row r="837" spans="4:11" hidden="1">
      <c r="D837" s="249">
        <v>466</v>
      </c>
      <c r="E837" s="249">
        <v>67</v>
      </c>
      <c r="F837" s="249">
        <v>3200</v>
      </c>
      <c r="G837" s="252" t="s">
        <v>1157</v>
      </c>
      <c r="H837" s="249">
        <v>171.5</v>
      </c>
      <c r="I837" s="249">
        <v>7</v>
      </c>
      <c r="J837" s="251">
        <v>63</v>
      </c>
      <c r="K837" s="249">
        <v>28</v>
      </c>
    </row>
    <row r="838" spans="4:11" hidden="1">
      <c r="D838" s="249">
        <v>467</v>
      </c>
      <c r="E838" s="249">
        <v>67</v>
      </c>
      <c r="F838" s="249">
        <v>3180</v>
      </c>
      <c r="G838" s="250" t="s">
        <v>1157</v>
      </c>
      <c r="H838" s="249">
        <v>126</v>
      </c>
      <c r="I838" s="249">
        <v>6</v>
      </c>
      <c r="J838" s="251">
        <v>54</v>
      </c>
      <c r="K838" s="249">
        <v>24</v>
      </c>
    </row>
    <row r="839" spans="4:11" hidden="1">
      <c r="D839" s="249">
        <v>468</v>
      </c>
      <c r="E839" s="249">
        <v>67</v>
      </c>
      <c r="F839" s="249">
        <v>3190</v>
      </c>
      <c r="G839" s="252" t="s">
        <v>1157</v>
      </c>
      <c r="H839" s="249">
        <v>126</v>
      </c>
      <c r="I839" s="249">
        <v>6</v>
      </c>
      <c r="J839" s="251">
        <v>54</v>
      </c>
      <c r="K839" s="249">
        <v>24</v>
      </c>
    </row>
    <row r="840" spans="4:11" hidden="1">
      <c r="D840" s="249">
        <v>469</v>
      </c>
      <c r="E840" s="249">
        <v>66</v>
      </c>
      <c r="F840" s="249">
        <v>3350</v>
      </c>
      <c r="G840" s="250" t="s">
        <v>1157</v>
      </c>
      <c r="H840" s="249">
        <v>147.875</v>
      </c>
      <c r="I840" s="249">
        <v>6.5</v>
      </c>
      <c r="J840" s="251">
        <v>58.5</v>
      </c>
      <c r="K840" s="249">
        <v>26</v>
      </c>
    </row>
    <row r="841" spans="4:11" hidden="1">
      <c r="D841" s="249">
        <v>470</v>
      </c>
      <c r="E841" s="249">
        <v>66</v>
      </c>
      <c r="F841" s="249">
        <v>3340</v>
      </c>
      <c r="G841" s="252" t="s">
        <v>1157</v>
      </c>
      <c r="H841" s="249">
        <v>462.875</v>
      </c>
      <c r="I841" s="249">
        <v>11.5</v>
      </c>
      <c r="J841" s="251">
        <v>103.5</v>
      </c>
      <c r="K841" s="249">
        <v>46</v>
      </c>
    </row>
    <row r="842" spans="4:11" hidden="1">
      <c r="D842" s="249">
        <v>471</v>
      </c>
      <c r="E842" s="249">
        <v>66</v>
      </c>
      <c r="F842" s="249">
        <v>3390</v>
      </c>
      <c r="G842" s="250" t="s">
        <v>1157</v>
      </c>
      <c r="H842" s="249">
        <v>283.5</v>
      </c>
      <c r="I842" s="249">
        <v>9</v>
      </c>
      <c r="J842" s="251">
        <v>81</v>
      </c>
      <c r="K842" s="249">
        <v>36</v>
      </c>
    </row>
    <row r="843" spans="4:11" hidden="1">
      <c r="D843" s="249">
        <v>472</v>
      </c>
      <c r="E843" s="249">
        <v>65</v>
      </c>
      <c r="F843" s="249">
        <v>18080</v>
      </c>
      <c r="G843" s="252" t="s">
        <v>1157</v>
      </c>
      <c r="H843" s="249">
        <v>462.875</v>
      </c>
      <c r="I843" s="249">
        <v>11.5</v>
      </c>
      <c r="J843" s="251">
        <v>103.5</v>
      </c>
      <c r="K843" s="249">
        <v>46</v>
      </c>
    </row>
    <row r="844" spans="4:11" hidden="1">
      <c r="D844" s="249">
        <v>473</v>
      </c>
      <c r="E844" s="249">
        <v>65</v>
      </c>
      <c r="F844" s="249">
        <v>2930</v>
      </c>
      <c r="G844" s="250" t="s">
        <v>1157</v>
      </c>
      <c r="H844" s="249">
        <v>126</v>
      </c>
      <c r="I844" s="249">
        <v>6</v>
      </c>
      <c r="J844" s="251">
        <v>54</v>
      </c>
      <c r="K844" s="249">
        <v>24</v>
      </c>
    </row>
    <row r="845" spans="4:11" hidden="1">
      <c r="D845" s="249">
        <v>474</v>
      </c>
      <c r="E845" s="249">
        <v>65</v>
      </c>
      <c r="F845" s="249">
        <v>3360</v>
      </c>
      <c r="G845" s="252" t="s">
        <v>1157</v>
      </c>
      <c r="H845" s="249">
        <v>126</v>
      </c>
      <c r="I845" s="249">
        <v>6</v>
      </c>
      <c r="J845" s="251">
        <v>54</v>
      </c>
      <c r="K845" s="249">
        <v>24</v>
      </c>
    </row>
    <row r="846" spans="4:11" hidden="1">
      <c r="D846" s="249">
        <v>475</v>
      </c>
      <c r="E846" s="249">
        <v>65</v>
      </c>
      <c r="F846" s="249">
        <v>2930</v>
      </c>
      <c r="G846" s="250" t="s">
        <v>1157</v>
      </c>
      <c r="H846" s="249">
        <v>147.875</v>
      </c>
      <c r="I846" s="249">
        <v>6.5</v>
      </c>
      <c r="J846" s="251">
        <v>58.5</v>
      </c>
      <c r="K846" s="249">
        <v>26</v>
      </c>
    </row>
    <row r="847" spans="4:11" hidden="1">
      <c r="D847" s="249">
        <v>476</v>
      </c>
      <c r="E847" s="249">
        <v>65</v>
      </c>
      <c r="F847" s="249">
        <v>5600</v>
      </c>
      <c r="G847" s="252" t="s">
        <v>1157</v>
      </c>
      <c r="H847" s="249">
        <v>462.875</v>
      </c>
      <c r="I847" s="249">
        <v>11.5</v>
      </c>
      <c r="J847" s="251">
        <v>103.5</v>
      </c>
      <c r="K847" s="249">
        <v>46</v>
      </c>
    </row>
    <row r="848" spans="4:11" hidden="1">
      <c r="D848" s="249">
        <v>477</v>
      </c>
      <c r="E848" s="249">
        <v>65</v>
      </c>
      <c r="F848" s="249">
        <v>3470</v>
      </c>
      <c r="G848" s="250" t="s">
        <v>1157</v>
      </c>
      <c r="H848" s="249">
        <v>171.5</v>
      </c>
      <c r="I848" s="249">
        <v>7</v>
      </c>
      <c r="J848" s="251">
        <v>63</v>
      </c>
      <c r="K848" s="249">
        <v>28</v>
      </c>
    </row>
    <row r="849" spans="4:11" hidden="1">
      <c r="D849" s="249">
        <v>478</v>
      </c>
      <c r="E849" s="249">
        <v>64</v>
      </c>
      <c r="F849" s="249">
        <v>3380</v>
      </c>
      <c r="G849" s="252" t="s">
        <v>1157</v>
      </c>
      <c r="H849" s="249">
        <v>171.5</v>
      </c>
      <c r="I849" s="249">
        <v>7</v>
      </c>
      <c r="J849" s="251">
        <v>63</v>
      </c>
      <c r="K849" s="249">
        <v>28</v>
      </c>
    </row>
    <row r="850" spans="4:11" hidden="1">
      <c r="D850" s="249">
        <v>479</v>
      </c>
      <c r="E850" s="249">
        <v>64</v>
      </c>
      <c r="F850" s="249">
        <v>2670</v>
      </c>
      <c r="G850" s="250" t="s">
        <v>1157</v>
      </c>
      <c r="H850" s="249">
        <v>462.875</v>
      </c>
      <c r="I850" s="249">
        <v>11.5</v>
      </c>
      <c r="J850" s="251">
        <v>103.5</v>
      </c>
      <c r="K850" s="249">
        <v>46</v>
      </c>
    </row>
    <row r="851" spans="4:11" hidden="1">
      <c r="D851" s="249">
        <v>480</v>
      </c>
      <c r="E851" s="249">
        <v>61</v>
      </c>
      <c r="F851" s="249">
        <v>3250</v>
      </c>
      <c r="G851" s="252" t="s">
        <v>1157</v>
      </c>
      <c r="H851" s="249">
        <v>126</v>
      </c>
      <c r="I851" s="249">
        <v>6</v>
      </c>
      <c r="J851" s="251">
        <v>54</v>
      </c>
      <c r="K851" s="249">
        <v>24</v>
      </c>
    </row>
    <row r="852" spans="4:11" hidden="1">
      <c r="D852" s="249">
        <v>481</v>
      </c>
      <c r="E852" s="249">
        <v>61</v>
      </c>
      <c r="F852" s="249">
        <v>3240</v>
      </c>
      <c r="G852" s="250" t="s">
        <v>1157</v>
      </c>
      <c r="H852" s="249">
        <v>147.875</v>
      </c>
      <c r="I852" s="249">
        <v>6.5</v>
      </c>
      <c r="J852" s="251">
        <v>58.5</v>
      </c>
      <c r="K852" s="249">
        <v>26</v>
      </c>
    </row>
    <row r="853" spans="4:11" hidden="1">
      <c r="D853" s="249">
        <v>482</v>
      </c>
      <c r="E853" s="249">
        <v>62</v>
      </c>
      <c r="F853" s="249">
        <v>3260</v>
      </c>
      <c r="G853" s="252" t="s">
        <v>1157</v>
      </c>
      <c r="H853" s="249">
        <v>196.875</v>
      </c>
      <c r="I853" s="249">
        <v>7.5</v>
      </c>
      <c r="J853" s="251">
        <v>67.5</v>
      </c>
      <c r="K853" s="249">
        <v>30</v>
      </c>
    </row>
    <row r="854" spans="4:11" hidden="1">
      <c r="D854" s="249">
        <v>483</v>
      </c>
      <c r="E854" s="249">
        <v>62</v>
      </c>
      <c r="F854" s="249">
        <v>3250</v>
      </c>
      <c r="G854" s="250" t="s">
        <v>1157</v>
      </c>
      <c r="H854" s="249">
        <v>147.875</v>
      </c>
      <c r="I854" s="249">
        <v>6.5</v>
      </c>
      <c r="J854" s="251">
        <v>58.5</v>
      </c>
      <c r="K854" s="249">
        <v>26</v>
      </c>
    </row>
    <row r="855" spans="4:11" hidden="1">
      <c r="D855" s="249">
        <v>484</v>
      </c>
      <c r="E855" s="249">
        <v>62</v>
      </c>
      <c r="F855" s="249">
        <v>3250</v>
      </c>
      <c r="G855" s="252" t="s">
        <v>1157</v>
      </c>
      <c r="H855" s="249">
        <v>126</v>
      </c>
      <c r="I855" s="249">
        <v>6</v>
      </c>
      <c r="J855" s="251">
        <v>54</v>
      </c>
      <c r="K855" s="249">
        <v>24</v>
      </c>
    </row>
    <row r="856" spans="4:11" hidden="1">
      <c r="D856" s="249">
        <v>485</v>
      </c>
      <c r="E856" s="249">
        <v>63</v>
      </c>
      <c r="F856" s="249">
        <v>3260</v>
      </c>
      <c r="G856" s="250" t="s">
        <v>1157</v>
      </c>
      <c r="H856" s="249">
        <v>171.5</v>
      </c>
      <c r="I856" s="249">
        <v>7</v>
      </c>
      <c r="J856" s="251">
        <v>63</v>
      </c>
      <c r="K856" s="249">
        <v>28</v>
      </c>
    </row>
    <row r="857" spans="4:11" hidden="1">
      <c r="D857" s="249">
        <v>486</v>
      </c>
      <c r="E857" s="249">
        <v>63</v>
      </c>
      <c r="F857" s="249">
        <v>3250</v>
      </c>
      <c r="G857" s="252" t="s">
        <v>1157</v>
      </c>
      <c r="H857" s="249">
        <v>126</v>
      </c>
      <c r="I857" s="249">
        <v>6</v>
      </c>
      <c r="J857" s="251">
        <v>54</v>
      </c>
      <c r="K857" s="249">
        <v>24</v>
      </c>
    </row>
    <row r="858" spans="4:11" hidden="1">
      <c r="D858" s="249">
        <v>487</v>
      </c>
      <c r="E858" s="249">
        <v>63</v>
      </c>
      <c r="F858" s="249">
        <v>3240</v>
      </c>
      <c r="G858" s="250" t="s">
        <v>1157</v>
      </c>
      <c r="H858" s="249">
        <v>126</v>
      </c>
      <c r="I858" s="249">
        <v>6</v>
      </c>
      <c r="J858" s="251">
        <v>54</v>
      </c>
      <c r="K858" s="249">
        <v>24</v>
      </c>
    </row>
    <row r="859" spans="4:11" hidden="1">
      <c r="D859" s="249">
        <v>488</v>
      </c>
      <c r="E859" s="249">
        <v>63</v>
      </c>
      <c r="F859" s="249">
        <v>3250</v>
      </c>
      <c r="G859" s="252" t="s">
        <v>1157</v>
      </c>
      <c r="H859" s="249">
        <v>147.875</v>
      </c>
      <c r="I859" s="249">
        <v>6.5</v>
      </c>
      <c r="J859" s="251">
        <v>58.5</v>
      </c>
      <c r="K859" s="249">
        <v>26</v>
      </c>
    </row>
    <row r="860" spans="4:11" hidden="1">
      <c r="D860" s="249">
        <v>489</v>
      </c>
      <c r="E860" s="249">
        <v>63</v>
      </c>
      <c r="F860" s="249">
        <v>2700</v>
      </c>
      <c r="G860" s="250" t="s">
        <v>1157</v>
      </c>
      <c r="H860" s="249">
        <v>171.5</v>
      </c>
      <c r="I860" s="249">
        <v>7</v>
      </c>
      <c r="J860" s="251">
        <v>63</v>
      </c>
      <c r="K860" s="249">
        <v>28</v>
      </c>
    </row>
    <row r="861" spans="4:11" hidden="1">
      <c r="D861" s="249">
        <v>490</v>
      </c>
      <c r="E861" s="249">
        <v>62</v>
      </c>
      <c r="F861" s="249">
        <v>2700</v>
      </c>
      <c r="G861" s="252" t="s">
        <v>1157</v>
      </c>
      <c r="H861" s="249">
        <v>126</v>
      </c>
      <c r="I861" s="249">
        <v>6</v>
      </c>
      <c r="J861" s="251">
        <v>54</v>
      </c>
      <c r="K861" s="249">
        <v>24</v>
      </c>
    </row>
    <row r="862" spans="4:11" hidden="1">
      <c r="D862" s="249">
        <v>491</v>
      </c>
      <c r="E862" s="249">
        <v>62</v>
      </c>
      <c r="F862" s="249">
        <v>3240</v>
      </c>
      <c r="G862" s="250" t="s">
        <v>1157</v>
      </c>
      <c r="H862" s="249">
        <v>147.875</v>
      </c>
      <c r="I862" s="249">
        <v>6.5</v>
      </c>
      <c r="J862" s="251">
        <v>58.5</v>
      </c>
      <c r="K862" s="249">
        <v>26</v>
      </c>
    </row>
    <row r="863" spans="4:11" hidden="1">
      <c r="D863" s="249">
        <v>492</v>
      </c>
      <c r="E863" s="249">
        <v>61</v>
      </c>
      <c r="F863" s="249">
        <v>3240</v>
      </c>
      <c r="G863" s="252" t="s">
        <v>1157</v>
      </c>
      <c r="H863" s="249">
        <v>147.875</v>
      </c>
      <c r="I863" s="249">
        <v>6.5</v>
      </c>
      <c r="J863" s="251">
        <v>58.5</v>
      </c>
      <c r="K863" s="249">
        <v>26</v>
      </c>
    </row>
    <row r="864" spans="4:11" hidden="1">
      <c r="D864" s="249">
        <v>493</v>
      </c>
      <c r="E864" s="249">
        <v>61</v>
      </c>
      <c r="F864" s="249">
        <v>3230</v>
      </c>
      <c r="G864" s="250" t="s">
        <v>1157</v>
      </c>
      <c r="H864" s="249">
        <v>126</v>
      </c>
      <c r="I864" s="249">
        <v>6</v>
      </c>
      <c r="J864" s="251">
        <v>54</v>
      </c>
      <c r="K864" s="249">
        <v>24</v>
      </c>
    </row>
    <row r="865" spans="4:11" hidden="1">
      <c r="D865" s="249">
        <v>494</v>
      </c>
      <c r="E865" s="249">
        <v>61</v>
      </c>
      <c r="F865" s="249">
        <v>3240</v>
      </c>
      <c r="G865" s="252" t="s">
        <v>1157</v>
      </c>
      <c r="H865" s="249">
        <v>147.875</v>
      </c>
      <c r="I865" s="249">
        <v>6.5</v>
      </c>
      <c r="J865" s="251">
        <v>58.5</v>
      </c>
      <c r="K865" s="249">
        <v>26</v>
      </c>
    </row>
    <row r="866" spans="4:11" hidden="1">
      <c r="D866" s="249">
        <v>495</v>
      </c>
      <c r="E866" s="249">
        <v>58</v>
      </c>
      <c r="F866" s="249">
        <v>3250</v>
      </c>
      <c r="G866" s="250" t="s">
        <v>1157</v>
      </c>
      <c r="H866" s="249">
        <v>171.5</v>
      </c>
      <c r="I866" s="249">
        <v>7</v>
      </c>
      <c r="J866" s="251">
        <v>63</v>
      </c>
      <c r="K866" s="249">
        <v>28</v>
      </c>
    </row>
    <row r="867" spans="4:11" hidden="1">
      <c r="D867" s="249">
        <v>496</v>
      </c>
      <c r="E867" s="249">
        <v>58</v>
      </c>
      <c r="F867" s="249">
        <v>3240</v>
      </c>
      <c r="G867" s="252" t="s">
        <v>1157</v>
      </c>
      <c r="H867" s="249">
        <v>126</v>
      </c>
      <c r="I867" s="249">
        <v>6</v>
      </c>
      <c r="J867" s="251">
        <v>54</v>
      </c>
      <c r="K867" s="249">
        <v>24</v>
      </c>
    </row>
    <row r="868" spans="4:11" hidden="1">
      <c r="D868" s="249">
        <v>497</v>
      </c>
      <c r="E868" s="249">
        <v>58</v>
      </c>
      <c r="F868" s="249">
        <v>2710</v>
      </c>
      <c r="G868" s="250" t="s">
        <v>1157</v>
      </c>
      <c r="H868" s="249">
        <v>126</v>
      </c>
      <c r="I868" s="249">
        <v>6</v>
      </c>
      <c r="J868" s="251">
        <v>54</v>
      </c>
      <c r="K868" s="249">
        <v>24</v>
      </c>
    </row>
    <row r="869" spans="4:11" hidden="1">
      <c r="D869" s="249">
        <v>498</v>
      </c>
      <c r="E869" s="249">
        <v>59</v>
      </c>
      <c r="F869" s="249">
        <v>2700</v>
      </c>
      <c r="G869" s="252" t="s">
        <v>1157</v>
      </c>
      <c r="H869" s="249">
        <v>126</v>
      </c>
      <c r="I869" s="249">
        <v>6</v>
      </c>
      <c r="J869" s="251">
        <v>54</v>
      </c>
      <c r="K869" s="249">
        <v>24</v>
      </c>
    </row>
    <row r="870" spans="4:11" hidden="1">
      <c r="D870" s="249">
        <v>499</v>
      </c>
      <c r="E870" s="249">
        <v>59</v>
      </c>
      <c r="F870" s="249">
        <v>3240</v>
      </c>
      <c r="G870" s="250" t="s">
        <v>1157</v>
      </c>
      <c r="H870" s="249">
        <v>196.875</v>
      </c>
      <c r="I870" s="249">
        <v>7.5</v>
      </c>
      <c r="J870" s="251">
        <v>67.5</v>
      </c>
      <c r="K870" s="249">
        <v>30</v>
      </c>
    </row>
    <row r="871" spans="4:11" hidden="1">
      <c r="D871" s="249">
        <v>500</v>
      </c>
      <c r="E871" s="249">
        <v>59</v>
      </c>
      <c r="F871" s="249">
        <v>3240</v>
      </c>
      <c r="G871" s="252" t="s">
        <v>1157</v>
      </c>
      <c r="H871" s="249">
        <v>126</v>
      </c>
      <c r="I871" s="249">
        <v>6</v>
      </c>
      <c r="J871" s="251">
        <v>54</v>
      </c>
      <c r="K871" s="249">
        <v>24</v>
      </c>
    </row>
    <row r="872" spans="4:11" hidden="1">
      <c r="D872" s="249">
        <v>501</v>
      </c>
      <c r="E872" s="249">
        <v>59</v>
      </c>
      <c r="F872" s="249">
        <v>2700</v>
      </c>
      <c r="G872" s="250" t="s">
        <v>1157</v>
      </c>
      <c r="H872" s="249">
        <v>126</v>
      </c>
      <c r="I872" s="249">
        <v>6</v>
      </c>
      <c r="J872" s="251">
        <v>54</v>
      </c>
      <c r="K872" s="249">
        <v>24</v>
      </c>
    </row>
    <row r="873" spans="4:11" hidden="1">
      <c r="D873" s="249">
        <v>502</v>
      </c>
      <c r="E873" s="249">
        <v>60</v>
      </c>
      <c r="F873" s="249">
        <v>2370</v>
      </c>
      <c r="G873" s="252" t="s">
        <v>1157</v>
      </c>
      <c r="H873" s="249">
        <v>126</v>
      </c>
      <c r="I873" s="249">
        <v>6</v>
      </c>
      <c r="J873" s="251">
        <v>54</v>
      </c>
      <c r="K873" s="249">
        <v>24</v>
      </c>
    </row>
    <row r="874" spans="4:11" hidden="1">
      <c r="D874" s="249">
        <v>503</v>
      </c>
      <c r="E874" s="249">
        <v>60</v>
      </c>
      <c r="F874" s="249">
        <v>2380</v>
      </c>
      <c r="G874" s="250" t="s">
        <v>1157</v>
      </c>
      <c r="H874" s="249">
        <v>126</v>
      </c>
      <c r="I874" s="249">
        <v>6</v>
      </c>
      <c r="J874" s="251">
        <v>54</v>
      </c>
      <c r="K874" s="249">
        <v>24</v>
      </c>
    </row>
    <row r="875" spans="4:11" hidden="1">
      <c r="D875" s="249">
        <v>504</v>
      </c>
      <c r="E875" s="249">
        <v>60</v>
      </c>
      <c r="F875" s="249">
        <v>2380</v>
      </c>
      <c r="G875" s="252" t="s">
        <v>1157</v>
      </c>
      <c r="H875" s="249">
        <v>126</v>
      </c>
      <c r="I875" s="249">
        <v>6</v>
      </c>
      <c r="J875" s="251">
        <v>54</v>
      </c>
      <c r="K875" s="249">
        <v>24</v>
      </c>
    </row>
    <row r="876" spans="4:11" hidden="1">
      <c r="D876" s="249">
        <v>505</v>
      </c>
      <c r="E876" s="249">
        <v>60</v>
      </c>
      <c r="F876" s="249">
        <v>2380</v>
      </c>
      <c r="G876" s="250" t="s">
        <v>1157</v>
      </c>
      <c r="H876" s="249">
        <v>126</v>
      </c>
      <c r="I876" s="249">
        <v>6</v>
      </c>
      <c r="J876" s="251">
        <v>54</v>
      </c>
      <c r="K876" s="249">
        <v>24</v>
      </c>
    </row>
    <row r="877" spans="4:11" hidden="1">
      <c r="D877" s="249">
        <v>506</v>
      </c>
      <c r="E877" s="249">
        <v>60</v>
      </c>
      <c r="F877" s="249">
        <v>2380</v>
      </c>
      <c r="G877" s="252" t="s">
        <v>1157</v>
      </c>
      <c r="H877" s="249">
        <v>126</v>
      </c>
      <c r="I877" s="249">
        <v>6</v>
      </c>
      <c r="J877" s="251">
        <v>54</v>
      </c>
      <c r="K877" s="249">
        <v>24</v>
      </c>
    </row>
    <row r="878" spans="4:11" hidden="1">
      <c r="D878" s="249">
        <v>507</v>
      </c>
      <c r="E878" s="249">
        <v>60</v>
      </c>
      <c r="F878" s="249">
        <v>2380</v>
      </c>
      <c r="G878" s="250" t="s">
        <v>1157</v>
      </c>
      <c r="H878" s="249">
        <v>126</v>
      </c>
      <c r="I878" s="249">
        <v>6</v>
      </c>
      <c r="J878" s="251">
        <v>54</v>
      </c>
      <c r="K878" s="249">
        <v>24</v>
      </c>
    </row>
    <row r="879" spans="4:11" hidden="1">
      <c r="D879" s="249">
        <v>508</v>
      </c>
      <c r="E879" s="249">
        <v>63</v>
      </c>
      <c r="F879" s="249">
        <v>2380</v>
      </c>
      <c r="G879" s="252" t="s">
        <v>1157</v>
      </c>
      <c r="H879" s="249">
        <v>147.875</v>
      </c>
      <c r="I879" s="249">
        <v>6.5</v>
      </c>
      <c r="J879" s="251">
        <v>58.5</v>
      </c>
      <c r="K879" s="249">
        <v>26</v>
      </c>
    </row>
    <row r="880" spans="4:11" hidden="1">
      <c r="D880" s="249">
        <v>509</v>
      </c>
      <c r="E880" s="249">
        <v>69</v>
      </c>
      <c r="F880" s="249">
        <v>2690</v>
      </c>
      <c r="G880" s="250" t="s">
        <v>1314</v>
      </c>
      <c r="H880" s="249">
        <v>126</v>
      </c>
      <c r="I880" s="249">
        <v>6</v>
      </c>
      <c r="J880" s="251">
        <v>54</v>
      </c>
      <c r="K880" s="249">
        <v>24</v>
      </c>
    </row>
    <row r="881" spans="4:11" hidden="1">
      <c r="D881" s="249">
        <v>510</v>
      </c>
      <c r="E881" s="249">
        <v>69</v>
      </c>
      <c r="F881" s="249">
        <v>2700</v>
      </c>
      <c r="G881" s="252" t="s">
        <v>1314</v>
      </c>
      <c r="H881" s="249">
        <v>126</v>
      </c>
      <c r="I881" s="249">
        <v>6</v>
      </c>
      <c r="J881" s="251">
        <v>54</v>
      </c>
      <c r="K881" s="249">
        <v>24</v>
      </c>
    </row>
    <row r="882" spans="4:11" hidden="1">
      <c r="D882" s="249">
        <v>511</v>
      </c>
      <c r="E882" s="249">
        <v>69</v>
      </c>
      <c r="F882" s="249">
        <v>2690</v>
      </c>
      <c r="G882" s="250" t="s">
        <v>1314</v>
      </c>
      <c r="H882" s="249">
        <v>126</v>
      </c>
      <c r="I882" s="249">
        <v>6</v>
      </c>
      <c r="J882" s="251">
        <v>54</v>
      </c>
      <c r="K882" s="249">
        <v>24</v>
      </c>
    </row>
    <row r="883" spans="4:11" hidden="1">
      <c r="D883" s="249">
        <v>512</v>
      </c>
      <c r="E883" s="249">
        <v>70</v>
      </c>
      <c r="F883" s="249">
        <v>2690</v>
      </c>
      <c r="G883" s="252" t="s">
        <v>1314</v>
      </c>
      <c r="H883" s="249">
        <v>126</v>
      </c>
      <c r="I883" s="249">
        <v>6</v>
      </c>
      <c r="J883" s="251">
        <v>54</v>
      </c>
      <c r="K883" s="249">
        <v>24</v>
      </c>
    </row>
    <row r="884" spans="4:11" hidden="1">
      <c r="D884" s="249">
        <v>513</v>
      </c>
      <c r="E884" s="249">
        <v>70</v>
      </c>
      <c r="F884" s="249">
        <v>2720</v>
      </c>
      <c r="G884" s="250" t="s">
        <v>1314</v>
      </c>
      <c r="H884" s="249">
        <v>126</v>
      </c>
      <c r="I884" s="249">
        <v>6</v>
      </c>
      <c r="J884" s="251">
        <v>54</v>
      </c>
      <c r="K884" s="249">
        <v>24</v>
      </c>
    </row>
    <row r="885" spans="4:11" hidden="1">
      <c r="D885" s="249">
        <v>514</v>
      </c>
      <c r="E885" s="249">
        <v>70</v>
      </c>
      <c r="F885" s="249">
        <v>2720</v>
      </c>
      <c r="G885" s="252" t="s">
        <v>1314</v>
      </c>
      <c r="H885" s="249">
        <v>126</v>
      </c>
      <c r="I885" s="249">
        <v>6</v>
      </c>
      <c r="J885" s="251">
        <v>54</v>
      </c>
      <c r="K885" s="249">
        <v>24</v>
      </c>
    </row>
    <row r="886" spans="4:11" hidden="1">
      <c r="D886" s="249">
        <v>515</v>
      </c>
      <c r="E886" s="249">
        <v>70</v>
      </c>
      <c r="F886" s="249">
        <v>2710</v>
      </c>
      <c r="G886" s="250" t="s">
        <v>1314</v>
      </c>
      <c r="H886" s="249">
        <v>126</v>
      </c>
      <c r="I886" s="249">
        <v>6</v>
      </c>
      <c r="J886" s="251">
        <v>54</v>
      </c>
      <c r="K886" s="249">
        <v>24</v>
      </c>
    </row>
    <row r="887" spans="4:11" hidden="1">
      <c r="D887" s="249">
        <v>516</v>
      </c>
      <c r="E887" s="249">
        <v>70</v>
      </c>
      <c r="F887" s="249">
        <v>2710</v>
      </c>
      <c r="G887" s="252" t="s">
        <v>1314</v>
      </c>
      <c r="H887" s="249">
        <v>126</v>
      </c>
      <c r="I887" s="249">
        <v>6</v>
      </c>
      <c r="J887" s="251">
        <v>54</v>
      </c>
      <c r="K887" s="249">
        <v>24</v>
      </c>
    </row>
    <row r="888" spans="4:11" hidden="1">
      <c r="D888" s="249">
        <v>517</v>
      </c>
      <c r="E888" s="249">
        <v>71</v>
      </c>
      <c r="F888" s="249">
        <v>2700</v>
      </c>
      <c r="G888" s="250" t="s">
        <v>1314</v>
      </c>
      <c r="H888" s="249">
        <v>126</v>
      </c>
      <c r="I888" s="249">
        <v>6</v>
      </c>
      <c r="J888" s="251">
        <v>54</v>
      </c>
      <c r="K888" s="249">
        <v>24</v>
      </c>
    </row>
    <row r="889" spans="4:11" hidden="1">
      <c r="D889" s="249">
        <v>518</v>
      </c>
      <c r="E889" s="249">
        <v>71</v>
      </c>
      <c r="F889" s="249">
        <v>2700</v>
      </c>
      <c r="G889" s="252" t="s">
        <v>1314</v>
      </c>
      <c r="H889" s="249">
        <v>126</v>
      </c>
      <c r="I889" s="249">
        <v>6</v>
      </c>
      <c r="J889" s="251">
        <v>54</v>
      </c>
      <c r="K889" s="249">
        <v>24</v>
      </c>
    </row>
    <row r="890" spans="4:11" hidden="1">
      <c r="D890" s="249">
        <v>519</v>
      </c>
      <c r="E890" s="249">
        <v>71</v>
      </c>
      <c r="F890" s="249">
        <v>2480</v>
      </c>
      <c r="G890" s="250" t="s">
        <v>1314</v>
      </c>
      <c r="H890" s="249">
        <v>126</v>
      </c>
      <c r="I890" s="249">
        <v>6</v>
      </c>
      <c r="J890" s="251">
        <v>54</v>
      </c>
      <c r="K890" s="249">
        <v>24</v>
      </c>
    </row>
    <row r="891" spans="4:11" hidden="1">
      <c r="D891" s="249">
        <v>520</v>
      </c>
      <c r="E891" s="249">
        <v>71</v>
      </c>
      <c r="F891" s="249">
        <v>2470</v>
      </c>
      <c r="G891" s="252" t="s">
        <v>1314</v>
      </c>
      <c r="H891" s="249">
        <v>126</v>
      </c>
      <c r="I891" s="249">
        <v>6</v>
      </c>
      <c r="J891" s="251">
        <v>54</v>
      </c>
      <c r="K891" s="249">
        <v>24</v>
      </c>
    </row>
    <row r="892" spans="4:11" hidden="1">
      <c r="D892" s="249">
        <v>521</v>
      </c>
      <c r="E892" s="249">
        <v>73</v>
      </c>
      <c r="F892" s="249">
        <v>2370</v>
      </c>
      <c r="G892" s="250" t="s">
        <v>1314</v>
      </c>
      <c r="H892" s="249">
        <v>147.875</v>
      </c>
      <c r="I892" s="249">
        <v>6.5</v>
      </c>
      <c r="J892" s="251">
        <v>58.5</v>
      </c>
      <c r="K892" s="249">
        <v>26</v>
      </c>
    </row>
    <row r="893" spans="4:11" hidden="1">
      <c r="D893" s="249">
        <v>522</v>
      </c>
      <c r="E893" s="249">
        <v>73</v>
      </c>
      <c r="F893" s="249">
        <v>2470</v>
      </c>
      <c r="G893" s="252" t="s">
        <v>1314</v>
      </c>
      <c r="H893" s="249">
        <v>126</v>
      </c>
      <c r="I893" s="249">
        <v>6</v>
      </c>
      <c r="J893" s="251">
        <v>54</v>
      </c>
      <c r="K893" s="249">
        <v>24</v>
      </c>
    </row>
    <row r="894" spans="4:11" hidden="1">
      <c r="D894" s="249">
        <v>523</v>
      </c>
      <c r="E894" s="249">
        <v>73</v>
      </c>
      <c r="F894" s="249">
        <v>2480</v>
      </c>
      <c r="G894" s="250" t="s">
        <v>1314</v>
      </c>
      <c r="H894" s="249">
        <v>171.5</v>
      </c>
      <c r="I894" s="249">
        <v>7</v>
      </c>
      <c r="J894" s="251">
        <v>63</v>
      </c>
      <c r="K894" s="249">
        <v>28</v>
      </c>
    </row>
    <row r="895" spans="4:11" hidden="1">
      <c r="D895" s="249">
        <v>524</v>
      </c>
      <c r="E895" s="249">
        <v>72</v>
      </c>
      <c r="F895" s="249">
        <v>2700</v>
      </c>
      <c r="G895" s="252" t="s">
        <v>1314</v>
      </c>
      <c r="H895" s="249">
        <v>147.875</v>
      </c>
      <c r="I895" s="249">
        <v>6.5</v>
      </c>
      <c r="J895" s="251">
        <v>58.5</v>
      </c>
      <c r="K895" s="249">
        <v>26</v>
      </c>
    </row>
    <row r="896" spans="4:11" hidden="1">
      <c r="D896" s="249">
        <v>525</v>
      </c>
      <c r="E896" s="249">
        <v>72</v>
      </c>
      <c r="F896" s="249">
        <v>2680</v>
      </c>
      <c r="G896" s="250" t="s">
        <v>1314</v>
      </c>
      <c r="H896" s="249">
        <v>147.875</v>
      </c>
      <c r="I896" s="249">
        <v>6.5</v>
      </c>
      <c r="J896" s="251">
        <v>58.5</v>
      </c>
      <c r="K896" s="249">
        <v>26</v>
      </c>
    </row>
    <row r="897" spans="4:11" hidden="1">
      <c r="D897" s="249">
        <v>526</v>
      </c>
      <c r="E897" s="249">
        <v>72</v>
      </c>
      <c r="F897" s="249">
        <v>2690</v>
      </c>
      <c r="G897" s="252" t="s">
        <v>1314</v>
      </c>
      <c r="H897" s="249">
        <v>126</v>
      </c>
      <c r="I897" s="249">
        <v>6</v>
      </c>
      <c r="J897" s="251">
        <v>54</v>
      </c>
      <c r="K897" s="249">
        <v>24</v>
      </c>
    </row>
    <row r="898" spans="4:11" hidden="1">
      <c r="D898" s="249">
        <v>527</v>
      </c>
      <c r="E898" s="249">
        <v>72</v>
      </c>
      <c r="F898" s="249">
        <v>2680</v>
      </c>
      <c r="G898" s="250" t="s">
        <v>1314</v>
      </c>
      <c r="H898" s="249">
        <v>126</v>
      </c>
      <c r="I898" s="249">
        <v>6</v>
      </c>
      <c r="J898" s="251">
        <v>54</v>
      </c>
      <c r="K898" s="249">
        <v>24</v>
      </c>
    </row>
    <row r="899" spans="4:11" hidden="1">
      <c r="D899" s="249">
        <v>528</v>
      </c>
      <c r="E899" s="249">
        <v>72</v>
      </c>
      <c r="F899" s="249">
        <v>2680</v>
      </c>
      <c r="G899" s="252" t="s">
        <v>1314</v>
      </c>
      <c r="H899" s="249">
        <v>147.875</v>
      </c>
      <c r="I899" s="249">
        <v>6.5</v>
      </c>
      <c r="J899" s="251">
        <v>58.5</v>
      </c>
      <c r="K899" s="249">
        <v>26</v>
      </c>
    </row>
    <row r="900" spans="4:11" hidden="1">
      <c r="D900" s="249">
        <v>529</v>
      </c>
      <c r="E900" s="249">
        <v>72</v>
      </c>
      <c r="F900" s="249">
        <v>2690</v>
      </c>
      <c r="G900" s="250" t="s">
        <v>1314</v>
      </c>
      <c r="H900" s="249">
        <v>126</v>
      </c>
      <c r="I900" s="249">
        <v>6</v>
      </c>
      <c r="J900" s="251">
        <v>54</v>
      </c>
      <c r="K900" s="249">
        <v>24</v>
      </c>
    </row>
    <row r="901" spans="4:11" hidden="1">
      <c r="D901" s="249">
        <v>530</v>
      </c>
      <c r="E901" s="249">
        <v>72</v>
      </c>
      <c r="F901" s="249">
        <v>2700</v>
      </c>
      <c r="G901" s="252" t="s">
        <v>1314</v>
      </c>
      <c r="H901" s="249">
        <v>126</v>
      </c>
      <c r="I901" s="249">
        <v>6</v>
      </c>
      <c r="J901" s="251">
        <v>54</v>
      </c>
      <c r="K901" s="249">
        <v>24</v>
      </c>
    </row>
    <row r="902" spans="4:11" hidden="1">
      <c r="D902" s="249">
        <v>531</v>
      </c>
      <c r="E902" s="249">
        <v>74</v>
      </c>
      <c r="F902" s="249">
        <v>2700</v>
      </c>
      <c r="G902" s="250" t="s">
        <v>1314</v>
      </c>
      <c r="H902" s="249">
        <v>147.875</v>
      </c>
      <c r="I902" s="249">
        <v>6.5</v>
      </c>
      <c r="J902" s="251">
        <v>58.5</v>
      </c>
      <c r="K902" s="249">
        <v>26</v>
      </c>
    </row>
    <row r="903" spans="4:11" hidden="1">
      <c r="D903" s="249">
        <v>532</v>
      </c>
      <c r="E903" s="249">
        <v>74</v>
      </c>
      <c r="F903" s="249">
        <v>2710</v>
      </c>
      <c r="G903" s="252" t="s">
        <v>1314</v>
      </c>
      <c r="H903" s="249">
        <v>126</v>
      </c>
      <c r="I903" s="249">
        <v>6</v>
      </c>
      <c r="J903" s="251">
        <v>54</v>
      </c>
      <c r="K903" s="249">
        <v>24</v>
      </c>
    </row>
    <row r="904" spans="4:11" hidden="1">
      <c r="D904" s="249">
        <v>533</v>
      </c>
      <c r="E904" s="249">
        <v>74</v>
      </c>
      <c r="F904" s="249">
        <v>2710</v>
      </c>
      <c r="G904" s="250" t="s">
        <v>1314</v>
      </c>
      <c r="H904" s="249">
        <v>126</v>
      </c>
      <c r="I904" s="249">
        <v>6</v>
      </c>
      <c r="J904" s="251">
        <v>54</v>
      </c>
      <c r="K904" s="249">
        <v>24</v>
      </c>
    </row>
    <row r="905" spans="4:11" hidden="1">
      <c r="D905" s="249">
        <v>534</v>
      </c>
      <c r="E905" s="249">
        <v>74</v>
      </c>
      <c r="F905" s="249">
        <v>2700</v>
      </c>
      <c r="G905" s="252" t="s">
        <v>1314</v>
      </c>
      <c r="H905" s="249">
        <v>147.875</v>
      </c>
      <c r="I905" s="249">
        <v>6.5</v>
      </c>
      <c r="J905" s="251">
        <v>58.5</v>
      </c>
      <c r="K905" s="249">
        <v>26</v>
      </c>
    </row>
    <row r="906" spans="4:11" hidden="1">
      <c r="D906" s="249">
        <v>535</v>
      </c>
      <c r="E906" s="249">
        <v>75</v>
      </c>
      <c r="F906" s="249">
        <v>2710</v>
      </c>
      <c r="G906" s="250" t="s">
        <v>1314</v>
      </c>
      <c r="H906" s="249">
        <v>126</v>
      </c>
      <c r="I906" s="249">
        <v>6</v>
      </c>
      <c r="J906" s="251">
        <v>54</v>
      </c>
      <c r="K906" s="249">
        <v>24</v>
      </c>
    </row>
    <row r="907" spans="4:11" hidden="1">
      <c r="D907" s="249">
        <v>536</v>
      </c>
      <c r="E907" s="249">
        <v>75</v>
      </c>
      <c r="F907" s="249">
        <v>2700</v>
      </c>
      <c r="G907" s="252" t="s">
        <v>1314</v>
      </c>
      <c r="H907" s="249">
        <v>126</v>
      </c>
      <c r="I907" s="249">
        <v>6</v>
      </c>
      <c r="J907" s="251">
        <v>54</v>
      </c>
      <c r="K907" s="249">
        <v>24</v>
      </c>
    </row>
    <row r="908" spans="4:11" hidden="1">
      <c r="D908" s="249">
        <v>537</v>
      </c>
      <c r="E908" s="249">
        <v>75</v>
      </c>
      <c r="F908" s="249">
        <v>2680</v>
      </c>
      <c r="G908" s="250" t="s">
        <v>1314</v>
      </c>
      <c r="H908" s="249">
        <v>126</v>
      </c>
      <c r="I908" s="249">
        <v>6</v>
      </c>
      <c r="J908" s="251">
        <v>54</v>
      </c>
      <c r="K908" s="249">
        <v>24</v>
      </c>
    </row>
    <row r="909" spans="4:11" hidden="1">
      <c r="D909" s="249">
        <v>538</v>
      </c>
      <c r="E909" s="249">
        <v>73</v>
      </c>
      <c r="F909" s="249">
        <v>2690</v>
      </c>
      <c r="G909" s="252" t="s">
        <v>1314</v>
      </c>
      <c r="H909" s="249">
        <v>126</v>
      </c>
      <c r="I909" s="249">
        <v>6</v>
      </c>
      <c r="J909" s="251">
        <v>54</v>
      </c>
      <c r="K909" s="249">
        <v>24</v>
      </c>
    </row>
    <row r="910" spans="4:11" hidden="1">
      <c r="D910" s="249">
        <v>539</v>
      </c>
      <c r="E910" s="249">
        <v>73</v>
      </c>
      <c r="F910" s="249">
        <v>2470</v>
      </c>
      <c r="G910" s="250" t="s">
        <v>1314</v>
      </c>
      <c r="H910" s="249">
        <v>126</v>
      </c>
      <c r="I910" s="249">
        <v>6</v>
      </c>
      <c r="J910" s="251">
        <v>54</v>
      </c>
      <c r="K910" s="249">
        <v>24</v>
      </c>
    </row>
    <row r="911" spans="4:11" hidden="1">
      <c r="D911" s="249">
        <v>540</v>
      </c>
      <c r="E911" s="249">
        <v>73</v>
      </c>
      <c r="F911" s="249">
        <v>2470</v>
      </c>
      <c r="G911" s="252" t="s">
        <v>1314</v>
      </c>
      <c r="H911" s="249">
        <v>126</v>
      </c>
      <c r="I911" s="249">
        <v>6</v>
      </c>
      <c r="J911" s="251">
        <v>54</v>
      </c>
      <c r="K911" s="249">
        <v>24</v>
      </c>
    </row>
    <row r="912" spans="4:11" hidden="1">
      <c r="D912" s="249">
        <v>541</v>
      </c>
      <c r="E912" s="249">
        <v>73</v>
      </c>
      <c r="F912" s="249">
        <v>2460</v>
      </c>
      <c r="G912" s="250" t="s">
        <v>1314</v>
      </c>
      <c r="H912" s="249">
        <v>126</v>
      </c>
      <c r="I912" s="249">
        <v>6</v>
      </c>
      <c r="J912" s="251">
        <v>54</v>
      </c>
      <c r="K912" s="249">
        <v>24</v>
      </c>
    </row>
    <row r="913" spans="4:11" hidden="1">
      <c r="D913" s="249">
        <v>542</v>
      </c>
      <c r="E913" s="249">
        <v>73</v>
      </c>
      <c r="F913" s="249">
        <v>2470</v>
      </c>
      <c r="G913" s="252" t="s">
        <v>1314</v>
      </c>
      <c r="H913" s="249">
        <v>126</v>
      </c>
      <c r="I913" s="249">
        <v>6</v>
      </c>
      <c r="J913" s="251">
        <v>54</v>
      </c>
      <c r="K913" s="249">
        <v>24</v>
      </c>
    </row>
    <row r="914" spans="4:11" hidden="1">
      <c r="D914" s="249">
        <v>543</v>
      </c>
      <c r="E914" s="249">
        <v>75</v>
      </c>
      <c r="F914" s="249">
        <v>2700</v>
      </c>
      <c r="G914" s="250" t="s">
        <v>1314</v>
      </c>
      <c r="H914" s="249">
        <v>126</v>
      </c>
      <c r="I914" s="249">
        <v>6</v>
      </c>
      <c r="J914" s="251">
        <v>54</v>
      </c>
      <c r="K914" s="249">
        <v>24</v>
      </c>
    </row>
    <row r="915" spans="4:11" hidden="1">
      <c r="D915" s="249">
        <v>544</v>
      </c>
      <c r="E915" s="249">
        <v>75</v>
      </c>
      <c r="F915" s="249">
        <v>2370</v>
      </c>
      <c r="G915" s="252" t="s">
        <v>1314</v>
      </c>
      <c r="H915" s="249">
        <v>126</v>
      </c>
      <c r="I915" s="249">
        <v>6</v>
      </c>
      <c r="J915" s="251">
        <v>54</v>
      </c>
      <c r="K915" s="249">
        <v>24</v>
      </c>
    </row>
    <row r="916" spans="4:11" hidden="1">
      <c r="D916" s="249">
        <v>545</v>
      </c>
      <c r="E916" s="249">
        <v>75</v>
      </c>
      <c r="F916" s="249">
        <v>2460</v>
      </c>
      <c r="G916" s="250" t="s">
        <v>1314</v>
      </c>
      <c r="H916" s="249">
        <v>462.875</v>
      </c>
      <c r="I916" s="249">
        <v>11.5</v>
      </c>
      <c r="J916" s="251">
        <v>103.5</v>
      </c>
      <c r="K916" s="249">
        <v>46</v>
      </c>
    </row>
    <row r="917" spans="4:11" hidden="1">
      <c r="D917" s="249">
        <v>546</v>
      </c>
      <c r="E917" s="249">
        <v>75</v>
      </c>
      <c r="F917" s="249">
        <v>2350</v>
      </c>
      <c r="G917" s="252" t="s">
        <v>1314</v>
      </c>
      <c r="H917" s="249">
        <v>147.875</v>
      </c>
      <c r="I917" s="249">
        <v>6.5</v>
      </c>
      <c r="J917" s="251">
        <v>58.5</v>
      </c>
      <c r="K917" s="249">
        <v>26</v>
      </c>
    </row>
    <row r="918" spans="4:11" hidden="1">
      <c r="D918" s="249">
        <v>547</v>
      </c>
      <c r="E918" s="249">
        <v>76</v>
      </c>
      <c r="F918" s="249">
        <v>2360</v>
      </c>
      <c r="G918" s="250" t="s">
        <v>1314</v>
      </c>
      <c r="H918" s="249">
        <v>171.5</v>
      </c>
      <c r="I918" s="249">
        <v>7</v>
      </c>
      <c r="J918" s="251">
        <v>63</v>
      </c>
      <c r="K918" s="249">
        <v>28</v>
      </c>
    </row>
    <row r="919" spans="4:11" hidden="1">
      <c r="D919" s="249">
        <v>548</v>
      </c>
      <c r="E919" s="249">
        <v>76</v>
      </c>
      <c r="F919" s="249">
        <v>2360</v>
      </c>
      <c r="G919" s="252" t="s">
        <v>1314</v>
      </c>
      <c r="H919" s="249">
        <v>462.875</v>
      </c>
      <c r="I919" s="249">
        <v>11.5</v>
      </c>
      <c r="J919" s="251">
        <v>103.5</v>
      </c>
      <c r="K919" s="249">
        <v>46</v>
      </c>
    </row>
    <row r="920" spans="4:11" hidden="1">
      <c r="D920" s="249">
        <v>549</v>
      </c>
      <c r="E920" s="249">
        <v>79</v>
      </c>
      <c r="F920" s="249">
        <v>2470</v>
      </c>
      <c r="G920" s="250" t="s">
        <v>1314</v>
      </c>
      <c r="H920" s="249">
        <v>126</v>
      </c>
      <c r="I920" s="249">
        <v>6</v>
      </c>
      <c r="J920" s="251">
        <v>54</v>
      </c>
      <c r="K920" s="249">
        <v>24</v>
      </c>
    </row>
    <row r="921" spans="4:11" hidden="1">
      <c r="D921" s="249">
        <v>550</v>
      </c>
      <c r="E921" s="249">
        <v>76</v>
      </c>
      <c r="F921" s="249">
        <v>2350</v>
      </c>
      <c r="G921" s="252" t="s">
        <v>1314</v>
      </c>
      <c r="H921" s="249">
        <v>126</v>
      </c>
      <c r="I921" s="249">
        <v>6</v>
      </c>
      <c r="J921" s="251">
        <v>54</v>
      </c>
      <c r="K921" s="249">
        <v>24</v>
      </c>
    </row>
    <row r="922" spans="4:11" hidden="1">
      <c r="D922" s="249">
        <v>551</v>
      </c>
      <c r="E922" s="249">
        <v>76</v>
      </c>
      <c r="F922" s="249">
        <v>2360</v>
      </c>
      <c r="G922" s="250" t="s">
        <v>1314</v>
      </c>
      <c r="H922" s="249">
        <v>126</v>
      </c>
      <c r="I922" s="249">
        <v>6</v>
      </c>
      <c r="J922" s="251">
        <v>54</v>
      </c>
      <c r="K922" s="249">
        <v>24</v>
      </c>
    </row>
    <row r="923" spans="4:11" hidden="1">
      <c r="D923" s="249">
        <v>552</v>
      </c>
      <c r="E923" s="249">
        <v>79</v>
      </c>
      <c r="F923" s="249">
        <v>2470</v>
      </c>
      <c r="G923" s="252" t="s">
        <v>1314</v>
      </c>
      <c r="H923" s="249">
        <v>147.875</v>
      </c>
      <c r="I923" s="249">
        <v>6.5</v>
      </c>
      <c r="J923" s="251">
        <v>58.5</v>
      </c>
      <c r="K923" s="249">
        <v>26</v>
      </c>
    </row>
    <row r="924" spans="4:11" hidden="1">
      <c r="D924" s="249">
        <v>553</v>
      </c>
      <c r="E924" s="249">
        <v>78</v>
      </c>
      <c r="F924" s="249">
        <v>2690</v>
      </c>
      <c r="G924" s="250" t="s">
        <v>1314</v>
      </c>
      <c r="H924" s="249">
        <v>147.875</v>
      </c>
      <c r="I924" s="249">
        <v>6.5</v>
      </c>
      <c r="J924" s="251">
        <v>58.5</v>
      </c>
      <c r="K924" s="249">
        <v>26</v>
      </c>
    </row>
    <row r="925" spans="4:11" hidden="1">
      <c r="D925" s="249">
        <v>554</v>
      </c>
      <c r="E925" s="249">
        <v>75</v>
      </c>
      <c r="F925" s="249">
        <v>2380</v>
      </c>
      <c r="G925" s="252" t="s">
        <v>1314</v>
      </c>
      <c r="H925" s="249">
        <v>196.875</v>
      </c>
      <c r="I925" s="249">
        <v>7.5</v>
      </c>
      <c r="J925" s="251">
        <v>67.5</v>
      </c>
      <c r="K925" s="249">
        <v>30</v>
      </c>
    </row>
    <row r="926" spans="4:11" hidden="1">
      <c r="D926" s="249">
        <v>555</v>
      </c>
      <c r="E926" s="249">
        <v>75</v>
      </c>
      <c r="F926" s="249">
        <v>2380</v>
      </c>
      <c r="G926" s="250" t="s">
        <v>1314</v>
      </c>
      <c r="H926" s="249">
        <v>283.5</v>
      </c>
      <c r="I926" s="249">
        <v>9</v>
      </c>
      <c r="J926" s="251">
        <v>81</v>
      </c>
      <c r="K926" s="249">
        <v>36</v>
      </c>
    </row>
    <row r="927" spans="4:11" hidden="1">
      <c r="D927" s="249">
        <v>556</v>
      </c>
      <c r="E927" s="249">
        <v>78</v>
      </c>
      <c r="F927" s="249">
        <v>2690</v>
      </c>
      <c r="G927" s="252" t="s">
        <v>1314</v>
      </c>
      <c r="H927" s="249">
        <v>147.875</v>
      </c>
      <c r="I927" s="249">
        <v>6.5</v>
      </c>
      <c r="J927" s="251">
        <v>58.5</v>
      </c>
      <c r="K927" s="249">
        <v>26</v>
      </c>
    </row>
    <row r="928" spans="4:11" hidden="1">
      <c r="D928" s="249">
        <v>557</v>
      </c>
      <c r="E928" s="249">
        <v>77</v>
      </c>
      <c r="F928" s="249">
        <v>2690</v>
      </c>
      <c r="G928" s="250" t="s">
        <v>1314</v>
      </c>
      <c r="H928" s="249">
        <v>171.5</v>
      </c>
      <c r="I928" s="249">
        <v>7</v>
      </c>
      <c r="J928" s="251">
        <v>63</v>
      </c>
      <c r="K928" s="249">
        <v>28</v>
      </c>
    </row>
    <row r="929" spans="4:11" hidden="1">
      <c r="D929" s="249">
        <v>558</v>
      </c>
      <c r="E929" s="249">
        <v>77</v>
      </c>
      <c r="F929" s="249">
        <v>2690</v>
      </c>
      <c r="G929" s="252" t="s">
        <v>1314</v>
      </c>
      <c r="H929" s="249">
        <v>126</v>
      </c>
      <c r="I929" s="249">
        <v>6</v>
      </c>
      <c r="J929" s="251">
        <v>54</v>
      </c>
      <c r="K929" s="249">
        <v>24</v>
      </c>
    </row>
    <row r="930" spans="4:11" hidden="1">
      <c r="D930" s="249">
        <v>559</v>
      </c>
      <c r="E930" s="249">
        <v>77</v>
      </c>
      <c r="F930" s="249">
        <v>2690</v>
      </c>
      <c r="G930" s="250" t="s">
        <v>1314</v>
      </c>
      <c r="H930" s="249">
        <v>126</v>
      </c>
      <c r="I930" s="249">
        <v>6</v>
      </c>
      <c r="J930" s="251">
        <v>54</v>
      </c>
      <c r="K930" s="249">
        <v>24</v>
      </c>
    </row>
    <row r="931" spans="4:11" hidden="1">
      <c r="D931" s="249">
        <v>560</v>
      </c>
      <c r="E931" s="249">
        <v>77</v>
      </c>
      <c r="F931" s="249">
        <v>2700</v>
      </c>
      <c r="G931" s="252" t="s">
        <v>1314</v>
      </c>
      <c r="H931" s="249">
        <v>126</v>
      </c>
      <c r="I931" s="249">
        <v>6</v>
      </c>
      <c r="J931" s="251">
        <v>54</v>
      </c>
      <c r="K931" s="249">
        <v>24</v>
      </c>
    </row>
    <row r="932" spans="4:11" hidden="1">
      <c r="D932" s="249">
        <v>561</v>
      </c>
      <c r="E932" s="249">
        <v>77</v>
      </c>
      <c r="F932" s="249">
        <v>2690</v>
      </c>
      <c r="G932" s="250" t="s">
        <v>1314</v>
      </c>
      <c r="H932" s="249">
        <v>147.875</v>
      </c>
      <c r="I932" s="249">
        <v>6.5</v>
      </c>
      <c r="J932" s="251">
        <v>58.5</v>
      </c>
      <c r="K932" s="249">
        <v>26</v>
      </c>
    </row>
    <row r="933" spans="4:11" hidden="1">
      <c r="D933" s="249">
        <v>562</v>
      </c>
      <c r="E933" s="249">
        <v>77</v>
      </c>
      <c r="F933" s="249">
        <v>2700</v>
      </c>
      <c r="G933" s="252" t="s">
        <v>1314</v>
      </c>
      <c r="H933" s="249">
        <v>126</v>
      </c>
      <c r="I933" s="249">
        <v>6</v>
      </c>
      <c r="J933" s="251">
        <v>54</v>
      </c>
      <c r="K933" s="249">
        <v>24</v>
      </c>
    </row>
    <row r="934" spans="4:11" hidden="1">
      <c r="D934" s="249">
        <v>563</v>
      </c>
      <c r="E934" s="249">
        <v>77</v>
      </c>
      <c r="F934" s="249">
        <v>2710</v>
      </c>
      <c r="G934" s="250" t="s">
        <v>1314</v>
      </c>
      <c r="H934" s="249">
        <v>126</v>
      </c>
      <c r="I934" s="249">
        <v>6</v>
      </c>
      <c r="J934" s="251">
        <v>54</v>
      </c>
      <c r="K934" s="249">
        <v>24</v>
      </c>
    </row>
    <row r="935" spans="4:11" hidden="1">
      <c r="D935" s="249">
        <v>564</v>
      </c>
      <c r="E935" s="249">
        <v>77</v>
      </c>
      <c r="F935" s="249">
        <v>2690</v>
      </c>
      <c r="G935" s="252" t="s">
        <v>1314</v>
      </c>
      <c r="H935" s="249">
        <v>126</v>
      </c>
      <c r="I935" s="249">
        <v>6</v>
      </c>
      <c r="J935" s="251">
        <v>54</v>
      </c>
      <c r="K935" s="249">
        <v>24</v>
      </c>
    </row>
    <row r="936" spans="4:11" hidden="1">
      <c r="D936" s="249">
        <v>565</v>
      </c>
      <c r="E936" s="249">
        <v>77</v>
      </c>
      <c r="F936" s="249">
        <v>2700</v>
      </c>
      <c r="G936" s="250" t="s">
        <v>1314</v>
      </c>
      <c r="H936" s="249">
        <v>171.5</v>
      </c>
      <c r="I936" s="249">
        <v>7</v>
      </c>
      <c r="J936" s="251">
        <v>63</v>
      </c>
      <c r="K936" s="249">
        <v>28</v>
      </c>
    </row>
    <row r="937" spans="4:11" hidden="1">
      <c r="D937" s="249">
        <v>566</v>
      </c>
      <c r="E937" s="249">
        <v>77</v>
      </c>
      <c r="F937" s="249">
        <v>2700</v>
      </c>
      <c r="G937" s="252" t="s">
        <v>1314</v>
      </c>
      <c r="H937" s="249">
        <v>126</v>
      </c>
      <c r="I937" s="249">
        <v>6</v>
      </c>
      <c r="J937" s="251">
        <v>54</v>
      </c>
      <c r="K937" s="249">
        <v>24</v>
      </c>
    </row>
    <row r="938" spans="4:11" hidden="1">
      <c r="D938" s="249">
        <v>567</v>
      </c>
      <c r="E938" s="249">
        <v>80</v>
      </c>
      <c r="F938" s="249">
        <v>2720</v>
      </c>
      <c r="G938" s="250" t="s">
        <v>1314</v>
      </c>
      <c r="H938" s="249">
        <v>283.5</v>
      </c>
      <c r="I938" s="249">
        <v>9</v>
      </c>
      <c r="J938" s="251">
        <v>81</v>
      </c>
      <c r="K938" s="249">
        <v>36</v>
      </c>
    </row>
    <row r="939" spans="4:11" hidden="1">
      <c r="D939" s="249">
        <v>568</v>
      </c>
      <c r="E939" s="249">
        <v>80</v>
      </c>
      <c r="F939" s="249">
        <v>2700</v>
      </c>
      <c r="G939" s="252" t="s">
        <v>1314</v>
      </c>
      <c r="H939" s="249">
        <v>126</v>
      </c>
      <c r="I939" s="249">
        <v>6</v>
      </c>
      <c r="J939" s="251">
        <v>54</v>
      </c>
      <c r="K939" s="249">
        <v>24</v>
      </c>
    </row>
    <row r="940" spans="4:11" hidden="1">
      <c r="D940" s="249">
        <v>569</v>
      </c>
      <c r="E940" s="249">
        <v>80</v>
      </c>
      <c r="F940" s="249">
        <v>3340</v>
      </c>
      <c r="G940" s="250" t="s">
        <v>1314</v>
      </c>
      <c r="H940" s="249">
        <v>147.875</v>
      </c>
      <c r="I940" s="249">
        <v>6.5</v>
      </c>
      <c r="J940" s="251">
        <v>58.5</v>
      </c>
      <c r="K940" s="249">
        <v>26</v>
      </c>
    </row>
    <row r="941" spans="4:11" hidden="1">
      <c r="D941" s="249">
        <v>570</v>
      </c>
      <c r="E941" s="249">
        <v>80</v>
      </c>
      <c r="F941" s="249">
        <v>3330</v>
      </c>
      <c r="G941" s="252" t="s">
        <v>1314</v>
      </c>
      <c r="H941" s="249">
        <v>147.875</v>
      </c>
      <c r="I941" s="249">
        <v>6.5</v>
      </c>
      <c r="J941" s="251">
        <v>58.5</v>
      </c>
      <c r="K941" s="249">
        <v>26</v>
      </c>
    </row>
    <row r="942" spans="4:11" hidden="1">
      <c r="D942" s="249">
        <v>571</v>
      </c>
      <c r="E942" s="249">
        <v>80</v>
      </c>
      <c r="F942" s="249">
        <v>3010</v>
      </c>
      <c r="G942" s="250" t="s">
        <v>1314</v>
      </c>
      <c r="H942" s="249">
        <v>147.875</v>
      </c>
      <c r="I942" s="249">
        <v>6.5</v>
      </c>
      <c r="J942" s="251">
        <v>58.5</v>
      </c>
      <c r="K942" s="249">
        <v>26</v>
      </c>
    </row>
    <row r="943" spans="4:11" hidden="1">
      <c r="D943" s="249">
        <v>572</v>
      </c>
      <c r="E943" s="249">
        <v>78</v>
      </c>
      <c r="F943" s="249">
        <v>3010</v>
      </c>
      <c r="G943" s="252" t="s">
        <v>1314</v>
      </c>
      <c r="H943" s="249">
        <v>171.5</v>
      </c>
      <c r="I943" s="249">
        <v>7</v>
      </c>
      <c r="J943" s="251">
        <v>63</v>
      </c>
      <c r="K943" s="249">
        <v>28</v>
      </c>
    </row>
    <row r="944" spans="4:11" hidden="1">
      <c r="D944" s="249">
        <v>573</v>
      </c>
      <c r="E944" s="249">
        <v>78</v>
      </c>
      <c r="F944" s="249">
        <v>3010</v>
      </c>
      <c r="G944" s="250" t="s">
        <v>1314</v>
      </c>
      <c r="H944" s="249">
        <v>147.875</v>
      </c>
      <c r="I944" s="249">
        <v>6.5</v>
      </c>
      <c r="J944" s="251">
        <v>58.5</v>
      </c>
      <c r="K944" s="249">
        <v>26</v>
      </c>
    </row>
    <row r="945" spans="4:11" hidden="1">
      <c r="D945" s="249">
        <v>574</v>
      </c>
      <c r="E945" s="249">
        <v>79</v>
      </c>
      <c r="F945" s="249">
        <v>3000</v>
      </c>
      <c r="G945" s="252" t="s">
        <v>1314</v>
      </c>
      <c r="H945" s="249">
        <v>147.875</v>
      </c>
      <c r="I945" s="249">
        <v>6.5</v>
      </c>
      <c r="J945" s="251">
        <v>58.5</v>
      </c>
      <c r="K945" s="249">
        <v>26</v>
      </c>
    </row>
    <row r="946" spans="4:11" hidden="1">
      <c r="D946" s="249">
        <v>575</v>
      </c>
      <c r="E946" s="249">
        <v>79</v>
      </c>
      <c r="F946" s="249">
        <v>3000</v>
      </c>
      <c r="G946" s="250" t="s">
        <v>1314</v>
      </c>
      <c r="H946" s="249">
        <v>126</v>
      </c>
      <c r="I946" s="249">
        <v>6</v>
      </c>
      <c r="J946" s="251">
        <v>54</v>
      </c>
      <c r="K946" s="249">
        <v>24</v>
      </c>
    </row>
    <row r="947" spans="4:11" hidden="1">
      <c r="D947" s="249">
        <v>576</v>
      </c>
      <c r="E947" s="249">
        <v>79</v>
      </c>
      <c r="F947" s="249">
        <v>2090</v>
      </c>
      <c r="G947" s="252" t="s">
        <v>1314</v>
      </c>
      <c r="H947" s="249">
        <v>252.875</v>
      </c>
      <c r="I947" s="249">
        <v>8.5</v>
      </c>
      <c r="J947" s="251">
        <v>76.5</v>
      </c>
      <c r="K947" s="249">
        <v>34</v>
      </c>
    </row>
    <row r="948" spans="4:11" hidden="1">
      <c r="D948" s="249">
        <v>577</v>
      </c>
      <c r="E948" s="249">
        <v>83</v>
      </c>
      <c r="F948" s="249">
        <v>2110</v>
      </c>
      <c r="G948" s="250" t="s">
        <v>1314</v>
      </c>
      <c r="H948" s="249">
        <v>224</v>
      </c>
      <c r="I948" s="249">
        <v>8</v>
      </c>
      <c r="J948" s="251">
        <v>72</v>
      </c>
      <c r="K948" s="249">
        <v>32</v>
      </c>
    </row>
    <row r="949" spans="4:11" hidden="1">
      <c r="D949" s="249">
        <v>578</v>
      </c>
      <c r="E949" s="249">
        <v>83</v>
      </c>
      <c r="F949" s="249">
        <v>3500</v>
      </c>
      <c r="G949" s="252" t="s">
        <v>1314</v>
      </c>
      <c r="H949" s="249">
        <v>126</v>
      </c>
      <c r="I949" s="249">
        <v>6</v>
      </c>
      <c r="J949" s="251">
        <v>54</v>
      </c>
      <c r="K949" s="249">
        <v>24</v>
      </c>
    </row>
    <row r="950" spans="4:11" hidden="1">
      <c r="D950" s="249">
        <v>579</v>
      </c>
      <c r="E950" s="249">
        <v>83</v>
      </c>
      <c r="F950" s="249">
        <v>3500</v>
      </c>
      <c r="G950" s="250" t="s">
        <v>1314</v>
      </c>
      <c r="H950" s="249">
        <v>126</v>
      </c>
      <c r="I950" s="249">
        <v>6</v>
      </c>
      <c r="J950" s="251">
        <v>54</v>
      </c>
      <c r="K950" s="249">
        <v>24</v>
      </c>
    </row>
    <row r="951" spans="4:11" hidden="1">
      <c r="D951" s="249">
        <v>580</v>
      </c>
      <c r="E951" s="249">
        <v>83</v>
      </c>
      <c r="F951" s="249">
        <v>3520</v>
      </c>
      <c r="G951" s="252" t="s">
        <v>1314</v>
      </c>
      <c r="H951" s="249">
        <v>462.875</v>
      </c>
      <c r="I951" s="249">
        <v>11.5</v>
      </c>
      <c r="J951" s="251">
        <v>103.5</v>
      </c>
      <c r="K951" s="249">
        <v>46</v>
      </c>
    </row>
    <row r="952" spans="4:11" hidden="1">
      <c r="D952" s="249">
        <v>581</v>
      </c>
      <c r="E952" s="249">
        <v>83</v>
      </c>
      <c r="F952" s="249">
        <v>3520</v>
      </c>
      <c r="G952" s="250" t="s">
        <v>1314</v>
      </c>
      <c r="H952" s="249">
        <v>147.875</v>
      </c>
      <c r="I952" s="249">
        <v>6.5</v>
      </c>
      <c r="J952" s="251">
        <v>58.5</v>
      </c>
      <c r="K952" s="249">
        <v>26</v>
      </c>
    </row>
    <row r="953" spans="4:11" hidden="1">
      <c r="D953" s="249">
        <v>582</v>
      </c>
      <c r="E953" s="249">
        <v>83</v>
      </c>
      <c r="F953" s="249">
        <v>3530</v>
      </c>
      <c r="G953" s="252" t="s">
        <v>1314</v>
      </c>
      <c r="H953" s="249">
        <v>224</v>
      </c>
      <c r="I953" s="249">
        <v>8</v>
      </c>
      <c r="J953" s="251">
        <v>72</v>
      </c>
      <c r="K953" s="249">
        <v>32</v>
      </c>
    </row>
    <row r="954" spans="4:11" hidden="1">
      <c r="D954" s="249">
        <v>583</v>
      </c>
      <c r="E954" s="249">
        <v>82</v>
      </c>
      <c r="F954" s="249">
        <v>3530</v>
      </c>
      <c r="G954" s="250" t="s">
        <v>1314</v>
      </c>
      <c r="H954" s="249">
        <v>126</v>
      </c>
      <c r="I954" s="249">
        <v>6</v>
      </c>
      <c r="J954" s="251">
        <v>54</v>
      </c>
      <c r="K954" s="249">
        <v>24</v>
      </c>
    </row>
    <row r="955" spans="4:11" hidden="1">
      <c r="D955" s="249">
        <v>584</v>
      </c>
      <c r="E955" s="249">
        <v>82</v>
      </c>
      <c r="F955" s="249">
        <v>3530</v>
      </c>
      <c r="G955" s="252" t="s">
        <v>1314</v>
      </c>
      <c r="H955" s="249">
        <v>126</v>
      </c>
      <c r="I955" s="249">
        <v>6</v>
      </c>
      <c r="J955" s="251">
        <v>54</v>
      </c>
      <c r="K955" s="249">
        <v>24</v>
      </c>
    </row>
    <row r="956" spans="4:11" hidden="1">
      <c r="D956" s="249">
        <v>585</v>
      </c>
      <c r="E956" s="249">
        <v>82</v>
      </c>
      <c r="F956" s="249">
        <v>3530</v>
      </c>
      <c r="G956" s="250" t="s">
        <v>1314</v>
      </c>
      <c r="H956" s="249">
        <v>126</v>
      </c>
      <c r="I956" s="249">
        <v>6</v>
      </c>
      <c r="J956" s="251">
        <v>54</v>
      </c>
      <c r="K956" s="249">
        <v>24</v>
      </c>
    </row>
    <row r="957" spans="4:11" hidden="1">
      <c r="D957" s="249">
        <v>586</v>
      </c>
      <c r="E957" s="249">
        <v>82</v>
      </c>
      <c r="F957" s="249">
        <v>3530</v>
      </c>
      <c r="G957" s="252" t="s">
        <v>1314</v>
      </c>
      <c r="H957" s="249">
        <v>126</v>
      </c>
      <c r="I957" s="249">
        <v>6</v>
      </c>
      <c r="J957" s="251">
        <v>54</v>
      </c>
      <c r="K957" s="249">
        <v>24</v>
      </c>
    </row>
    <row r="958" spans="4:11" hidden="1">
      <c r="D958" s="249">
        <v>587</v>
      </c>
      <c r="E958" s="249">
        <v>80</v>
      </c>
      <c r="F958" s="249">
        <v>3530</v>
      </c>
      <c r="G958" s="250" t="s">
        <v>1314</v>
      </c>
      <c r="H958" s="249">
        <v>126</v>
      </c>
      <c r="I958" s="249">
        <v>6</v>
      </c>
      <c r="J958" s="251">
        <v>54</v>
      </c>
      <c r="K958" s="249">
        <v>24</v>
      </c>
    </row>
    <row r="959" spans="4:11" hidden="1">
      <c r="D959" s="249">
        <v>588</v>
      </c>
      <c r="E959" s="249">
        <v>80</v>
      </c>
      <c r="F959" s="249">
        <v>3360</v>
      </c>
      <c r="G959" s="252" t="s">
        <v>1314</v>
      </c>
      <c r="H959" s="249">
        <v>126</v>
      </c>
      <c r="I959" s="249">
        <v>6</v>
      </c>
      <c r="J959" s="251">
        <v>54</v>
      </c>
      <c r="K959" s="249">
        <v>24</v>
      </c>
    </row>
    <row r="960" spans="4:11" hidden="1">
      <c r="D960" s="249">
        <v>589</v>
      </c>
      <c r="E960" s="249">
        <v>80</v>
      </c>
      <c r="F960" s="249">
        <v>3370</v>
      </c>
      <c r="G960" s="250" t="s">
        <v>1314</v>
      </c>
      <c r="H960" s="249">
        <v>462.875</v>
      </c>
      <c r="I960" s="249">
        <v>11.5</v>
      </c>
      <c r="J960" s="251">
        <v>103.5</v>
      </c>
      <c r="K960" s="249">
        <v>46</v>
      </c>
    </row>
    <row r="961" spans="4:11" hidden="1">
      <c r="D961" s="249">
        <v>590</v>
      </c>
      <c r="E961" s="249">
        <v>80</v>
      </c>
      <c r="F961" s="249">
        <v>3370</v>
      </c>
      <c r="G961" s="252" t="s">
        <v>1314</v>
      </c>
      <c r="H961" s="249">
        <v>171.5</v>
      </c>
      <c r="I961" s="249">
        <v>7</v>
      </c>
      <c r="J961" s="251">
        <v>63</v>
      </c>
      <c r="K961" s="249">
        <v>28</v>
      </c>
    </row>
    <row r="962" spans="4:11" hidden="1">
      <c r="D962" s="249">
        <v>591</v>
      </c>
      <c r="E962" s="249">
        <v>80</v>
      </c>
      <c r="F962" s="249">
        <v>2720</v>
      </c>
      <c r="G962" s="250" t="s">
        <v>1314</v>
      </c>
      <c r="H962" s="249">
        <v>224</v>
      </c>
      <c r="I962" s="249">
        <v>8</v>
      </c>
      <c r="J962" s="251">
        <v>72</v>
      </c>
      <c r="K962" s="249">
        <v>32</v>
      </c>
    </row>
    <row r="963" spans="4:11" hidden="1">
      <c r="D963" s="249">
        <v>592</v>
      </c>
      <c r="E963" s="249">
        <v>80</v>
      </c>
      <c r="F963" s="249">
        <v>3370</v>
      </c>
      <c r="G963" s="252" t="s">
        <v>1314</v>
      </c>
      <c r="H963" s="249">
        <v>147.875</v>
      </c>
      <c r="I963" s="249">
        <v>6.5</v>
      </c>
      <c r="J963" s="251">
        <v>58.5</v>
      </c>
      <c r="K963" s="249">
        <v>26</v>
      </c>
    </row>
    <row r="964" spans="4:11" hidden="1">
      <c r="D964" s="249">
        <v>593</v>
      </c>
      <c r="E964" s="249">
        <v>82</v>
      </c>
      <c r="F964" s="249">
        <v>3540</v>
      </c>
      <c r="G964" s="250" t="s">
        <v>1314</v>
      </c>
      <c r="H964" s="249">
        <v>126</v>
      </c>
      <c r="I964" s="249">
        <v>6</v>
      </c>
      <c r="J964" s="251">
        <v>54</v>
      </c>
      <c r="K964" s="249">
        <v>24</v>
      </c>
    </row>
    <row r="965" spans="4:11" hidden="1">
      <c r="D965" s="249">
        <v>594</v>
      </c>
      <c r="E965" s="249">
        <v>82</v>
      </c>
      <c r="F965" s="249">
        <v>3540</v>
      </c>
      <c r="G965" s="252" t="s">
        <v>1314</v>
      </c>
      <c r="H965" s="249">
        <v>126</v>
      </c>
      <c r="I965" s="249">
        <v>6</v>
      </c>
      <c r="J965" s="251">
        <v>54</v>
      </c>
      <c r="K965" s="249">
        <v>24</v>
      </c>
    </row>
    <row r="966" spans="4:11" hidden="1">
      <c r="D966" s="249">
        <v>595</v>
      </c>
      <c r="E966" s="249">
        <v>81</v>
      </c>
      <c r="F966" s="249">
        <v>3540</v>
      </c>
      <c r="G966" s="250" t="s">
        <v>1314</v>
      </c>
      <c r="H966" s="249">
        <v>126</v>
      </c>
      <c r="I966" s="249">
        <v>6</v>
      </c>
      <c r="J966" s="251">
        <v>54</v>
      </c>
      <c r="K966" s="249">
        <v>24</v>
      </c>
    </row>
    <row r="967" spans="4:11" hidden="1">
      <c r="D967" s="249">
        <v>596</v>
      </c>
      <c r="E967" s="249">
        <v>81</v>
      </c>
      <c r="F967" s="249">
        <v>3530</v>
      </c>
      <c r="G967" s="252" t="s">
        <v>1314</v>
      </c>
      <c r="H967" s="249">
        <v>126</v>
      </c>
      <c r="I967" s="249">
        <v>6</v>
      </c>
      <c r="J967" s="251">
        <v>54</v>
      </c>
      <c r="K967" s="249">
        <v>24</v>
      </c>
    </row>
    <row r="968" spans="4:11" hidden="1">
      <c r="D968" s="249">
        <v>597</v>
      </c>
      <c r="E968" s="249">
        <v>80</v>
      </c>
      <c r="F968" s="249">
        <v>2940</v>
      </c>
      <c r="G968" s="250" t="s">
        <v>1314</v>
      </c>
      <c r="H968" s="249">
        <v>126</v>
      </c>
      <c r="I968" s="249">
        <v>6</v>
      </c>
      <c r="J968" s="251">
        <v>54</v>
      </c>
      <c r="K968" s="249">
        <v>24</v>
      </c>
    </row>
    <row r="969" spans="4:11" hidden="1">
      <c r="D969" s="249">
        <v>598</v>
      </c>
      <c r="E969" s="249">
        <v>80</v>
      </c>
      <c r="F969" s="249">
        <v>2950</v>
      </c>
      <c r="G969" s="252" t="s">
        <v>1314</v>
      </c>
      <c r="H969" s="249">
        <v>147.875</v>
      </c>
      <c r="I969" s="249">
        <v>6.5</v>
      </c>
      <c r="J969" s="251">
        <v>58.5</v>
      </c>
      <c r="K969" s="249">
        <v>26</v>
      </c>
    </row>
    <row r="970" spans="4:11" hidden="1">
      <c r="D970" s="249">
        <v>599</v>
      </c>
      <c r="E970" s="249">
        <v>81</v>
      </c>
      <c r="F970" s="249">
        <v>3550</v>
      </c>
      <c r="G970" s="250" t="s">
        <v>1314</v>
      </c>
      <c r="H970" s="249">
        <v>126</v>
      </c>
      <c r="I970" s="249">
        <v>6</v>
      </c>
      <c r="J970" s="251">
        <v>54</v>
      </c>
      <c r="K970" s="249">
        <v>24</v>
      </c>
    </row>
    <row r="971" spans="4:11" hidden="1">
      <c r="D971" s="249">
        <v>600</v>
      </c>
      <c r="E971" s="249">
        <v>81</v>
      </c>
      <c r="F971" s="249">
        <v>3550</v>
      </c>
      <c r="G971" s="252" t="s">
        <v>1314</v>
      </c>
      <c r="H971" s="249">
        <v>126</v>
      </c>
      <c r="I971" s="249">
        <v>6</v>
      </c>
      <c r="J971" s="251">
        <v>54</v>
      </c>
      <c r="K971" s="249">
        <v>24</v>
      </c>
    </row>
    <row r="972" spans="4:11" hidden="1">
      <c r="D972" s="249">
        <v>601</v>
      </c>
      <c r="E972" s="249">
        <v>81</v>
      </c>
      <c r="F972" s="249">
        <v>3540</v>
      </c>
      <c r="G972" s="250" t="s">
        <v>1314</v>
      </c>
      <c r="H972" s="249">
        <v>126</v>
      </c>
      <c r="I972" s="249">
        <v>6</v>
      </c>
      <c r="J972" s="251">
        <v>54</v>
      </c>
      <c r="K972" s="249">
        <v>24</v>
      </c>
    </row>
    <row r="973" spans="4:11" hidden="1">
      <c r="D973" s="249">
        <v>602</v>
      </c>
      <c r="E973" s="249">
        <v>84</v>
      </c>
      <c r="F973" s="249">
        <v>3360</v>
      </c>
      <c r="G973" s="252" t="s">
        <v>161</v>
      </c>
      <c r="H973" s="249">
        <v>462.875</v>
      </c>
      <c r="I973" s="249">
        <v>11.5</v>
      </c>
      <c r="J973" s="251">
        <v>103.5</v>
      </c>
      <c r="K973" s="249">
        <v>46</v>
      </c>
    </row>
    <row r="974" spans="4:11" hidden="1">
      <c r="D974" s="249">
        <v>603</v>
      </c>
      <c r="E974" s="249">
        <v>84</v>
      </c>
      <c r="F974" s="249">
        <v>3380</v>
      </c>
      <c r="G974" s="250" t="s">
        <v>161</v>
      </c>
      <c r="H974" s="249">
        <v>462.875</v>
      </c>
      <c r="I974" s="249">
        <v>11.5</v>
      </c>
      <c r="J974" s="251">
        <v>103.5</v>
      </c>
      <c r="K974" s="249">
        <v>46</v>
      </c>
    </row>
    <row r="975" spans="4:11" hidden="1">
      <c r="D975" s="249">
        <v>604</v>
      </c>
      <c r="E975" s="249">
        <v>84</v>
      </c>
      <c r="F975" s="249">
        <v>3340</v>
      </c>
      <c r="G975" s="252" t="s">
        <v>161</v>
      </c>
      <c r="H975" s="249">
        <v>171.5</v>
      </c>
      <c r="I975" s="249">
        <v>7</v>
      </c>
      <c r="J975" s="251">
        <v>63</v>
      </c>
      <c r="K975" s="249">
        <v>28</v>
      </c>
    </row>
    <row r="976" spans="4:11" hidden="1">
      <c r="D976" s="249">
        <v>605</v>
      </c>
      <c r="E976" s="249">
        <v>84</v>
      </c>
      <c r="F976" s="249">
        <v>3340</v>
      </c>
      <c r="G976" s="250" t="s">
        <v>161</v>
      </c>
      <c r="H976" s="249">
        <v>462.875</v>
      </c>
      <c r="I976" s="249">
        <v>11.5</v>
      </c>
      <c r="J976" s="251">
        <v>103.5</v>
      </c>
      <c r="K976" s="249">
        <v>46</v>
      </c>
    </row>
    <row r="977" spans="4:11" hidden="1">
      <c r="D977" s="249">
        <v>606</v>
      </c>
      <c r="E977" s="249">
        <v>84</v>
      </c>
      <c r="F977" s="249">
        <v>3590</v>
      </c>
      <c r="G977" s="252" t="s">
        <v>161</v>
      </c>
      <c r="H977" s="249">
        <v>462.875</v>
      </c>
      <c r="I977" s="249">
        <v>11.5</v>
      </c>
      <c r="J977" s="251">
        <v>103.5</v>
      </c>
      <c r="K977" s="249">
        <v>46</v>
      </c>
    </row>
    <row r="978" spans="4:11" hidden="1">
      <c r="D978" s="249">
        <v>607</v>
      </c>
      <c r="E978" s="249">
        <v>85</v>
      </c>
      <c r="F978" s="249">
        <v>3360</v>
      </c>
      <c r="G978" s="250" t="s">
        <v>161</v>
      </c>
      <c r="H978" s="249">
        <v>462.875</v>
      </c>
      <c r="I978" s="249">
        <v>11.5</v>
      </c>
      <c r="J978" s="251">
        <v>103.5</v>
      </c>
      <c r="K978" s="249">
        <v>46</v>
      </c>
    </row>
    <row r="979" spans="4:11" hidden="1">
      <c r="D979" s="249">
        <v>608</v>
      </c>
      <c r="E979" s="249">
        <v>85</v>
      </c>
      <c r="F979" s="249">
        <v>3360</v>
      </c>
      <c r="G979" s="252" t="s">
        <v>161</v>
      </c>
      <c r="H979" s="249">
        <v>350</v>
      </c>
      <c r="I979" s="249">
        <v>10</v>
      </c>
      <c r="J979" s="251">
        <v>90</v>
      </c>
      <c r="K979" s="249">
        <v>40</v>
      </c>
    </row>
    <row r="980" spans="4:11" hidden="1">
      <c r="D980" s="249">
        <v>609</v>
      </c>
      <c r="E980" s="249">
        <v>85</v>
      </c>
      <c r="F980" s="249">
        <v>3340</v>
      </c>
      <c r="G980" s="250" t="s">
        <v>161</v>
      </c>
      <c r="H980" s="249">
        <v>171.5</v>
      </c>
      <c r="I980" s="249">
        <v>7</v>
      </c>
      <c r="J980" s="251">
        <v>63</v>
      </c>
      <c r="K980" s="249">
        <v>28</v>
      </c>
    </row>
    <row r="981" spans="4:11" hidden="1">
      <c r="D981" s="249">
        <v>610</v>
      </c>
      <c r="E981" s="249">
        <v>86</v>
      </c>
      <c r="F981" s="249">
        <v>3070</v>
      </c>
      <c r="G981" s="252" t="s">
        <v>161</v>
      </c>
      <c r="H981" s="249">
        <v>462.875</v>
      </c>
      <c r="I981" s="249">
        <v>11.5</v>
      </c>
      <c r="J981" s="251">
        <v>103.5</v>
      </c>
      <c r="K981" s="249">
        <v>46</v>
      </c>
    </row>
    <row r="982" spans="4:11" hidden="1">
      <c r="D982" s="249">
        <v>611</v>
      </c>
      <c r="E982" s="249">
        <v>86</v>
      </c>
      <c r="F982" s="249">
        <v>7620</v>
      </c>
      <c r="G982" s="250" t="s">
        <v>161</v>
      </c>
      <c r="H982" s="249">
        <v>462.875</v>
      </c>
      <c r="I982" s="249">
        <v>11.5</v>
      </c>
      <c r="J982" s="251">
        <v>103.5</v>
      </c>
      <c r="K982" s="249">
        <v>46</v>
      </c>
    </row>
    <row r="983" spans="4:11" hidden="1">
      <c r="D983" s="249">
        <v>612</v>
      </c>
      <c r="E983" s="249">
        <v>86</v>
      </c>
      <c r="F983" s="249">
        <v>3090</v>
      </c>
      <c r="G983" s="252" t="s">
        <v>161</v>
      </c>
      <c r="H983" s="249">
        <v>171.5</v>
      </c>
      <c r="I983" s="249">
        <v>7</v>
      </c>
      <c r="J983" s="251">
        <v>63</v>
      </c>
      <c r="K983" s="249">
        <v>28</v>
      </c>
    </row>
    <row r="984" spans="4:11" hidden="1">
      <c r="D984" s="249">
        <v>613</v>
      </c>
      <c r="E984" s="249">
        <v>86</v>
      </c>
      <c r="F984" s="249">
        <v>3080</v>
      </c>
      <c r="G984" s="250" t="s">
        <v>161</v>
      </c>
      <c r="H984" s="249">
        <v>196.875</v>
      </c>
      <c r="I984" s="249">
        <v>7.5</v>
      </c>
      <c r="J984" s="251">
        <v>67.5</v>
      </c>
      <c r="K984" s="249">
        <v>30</v>
      </c>
    </row>
    <row r="985" spans="4:11" hidden="1">
      <c r="D985" s="249">
        <v>614</v>
      </c>
      <c r="E985" s="249">
        <v>86</v>
      </c>
      <c r="F985" s="249">
        <v>3090</v>
      </c>
      <c r="G985" s="252" t="s">
        <v>161</v>
      </c>
      <c r="H985" s="249">
        <v>252.875</v>
      </c>
      <c r="I985" s="249">
        <v>8.5</v>
      </c>
      <c r="J985" s="251">
        <v>76.5</v>
      </c>
      <c r="K985" s="249">
        <v>34</v>
      </c>
    </row>
    <row r="986" spans="4:11" hidden="1">
      <c r="D986" s="249">
        <v>615</v>
      </c>
      <c r="E986" s="249">
        <v>86</v>
      </c>
      <c r="F986" s="249">
        <v>3080</v>
      </c>
      <c r="G986" s="250" t="s">
        <v>161</v>
      </c>
      <c r="H986" s="249">
        <v>462.875</v>
      </c>
      <c r="I986" s="249">
        <v>11.5</v>
      </c>
      <c r="J986" s="251">
        <v>103.5</v>
      </c>
      <c r="K986" s="249">
        <v>46</v>
      </c>
    </row>
    <row r="987" spans="4:11" hidden="1">
      <c r="D987" s="249">
        <v>616</v>
      </c>
      <c r="E987" s="249">
        <v>86</v>
      </c>
      <c r="F987" s="249">
        <v>3090</v>
      </c>
      <c r="G987" s="252" t="s">
        <v>161</v>
      </c>
      <c r="H987" s="249">
        <v>462.875</v>
      </c>
      <c r="I987" s="249">
        <v>11.5</v>
      </c>
      <c r="J987" s="251">
        <v>103.5</v>
      </c>
      <c r="K987" s="249">
        <v>46</v>
      </c>
    </row>
    <row r="988" spans="4:11" hidden="1">
      <c r="D988" s="249">
        <v>617</v>
      </c>
      <c r="E988" s="249">
        <v>86</v>
      </c>
      <c r="F988" s="249">
        <v>3100</v>
      </c>
      <c r="G988" s="250" t="s">
        <v>161</v>
      </c>
      <c r="H988" s="249">
        <v>462.875</v>
      </c>
      <c r="I988" s="249">
        <v>11.5</v>
      </c>
      <c r="J988" s="251">
        <v>103.5</v>
      </c>
      <c r="K988" s="249">
        <v>46</v>
      </c>
    </row>
    <row r="989" spans="4:11" hidden="1">
      <c r="D989" s="249">
        <v>618</v>
      </c>
      <c r="E989" s="249">
        <v>86</v>
      </c>
      <c r="F989" s="249">
        <v>3120</v>
      </c>
      <c r="G989" s="252" t="s">
        <v>161</v>
      </c>
      <c r="H989" s="249">
        <v>385.875</v>
      </c>
      <c r="I989" s="249">
        <v>10.5</v>
      </c>
      <c r="J989" s="251">
        <v>94.5</v>
      </c>
      <c r="K989" s="249">
        <v>42</v>
      </c>
    </row>
    <row r="990" spans="4:11" hidden="1">
      <c r="D990" s="249">
        <v>619</v>
      </c>
      <c r="E990" s="249">
        <v>86</v>
      </c>
      <c r="F990" s="249">
        <v>3120</v>
      </c>
      <c r="G990" s="250" t="s">
        <v>161</v>
      </c>
      <c r="H990" s="249">
        <v>462.875</v>
      </c>
      <c r="I990" s="249">
        <v>11.5</v>
      </c>
      <c r="J990" s="251">
        <v>103.5</v>
      </c>
      <c r="K990" s="249">
        <v>46</v>
      </c>
    </row>
    <row r="991" spans="4:11" hidden="1">
      <c r="D991" s="249">
        <v>620</v>
      </c>
      <c r="E991" s="249">
        <v>86</v>
      </c>
      <c r="F991" s="249">
        <v>3070</v>
      </c>
      <c r="G991" s="252" t="s">
        <v>161</v>
      </c>
      <c r="H991" s="249">
        <v>126</v>
      </c>
      <c r="I991" s="249">
        <v>6</v>
      </c>
      <c r="J991" s="251">
        <v>54</v>
      </c>
      <c r="K991" s="249">
        <v>24</v>
      </c>
    </row>
    <row r="992" spans="4:11" hidden="1">
      <c r="D992" s="249">
        <v>621</v>
      </c>
      <c r="E992" s="249">
        <v>86</v>
      </c>
      <c r="F992" s="249">
        <v>3070</v>
      </c>
      <c r="G992" s="250" t="s">
        <v>161</v>
      </c>
      <c r="H992" s="249">
        <v>462.875</v>
      </c>
      <c r="I992" s="249">
        <v>11.5</v>
      </c>
      <c r="J992" s="251">
        <v>103.5</v>
      </c>
      <c r="K992" s="249">
        <v>46</v>
      </c>
    </row>
    <row r="993" spans="4:11" hidden="1">
      <c r="D993" s="249">
        <v>622</v>
      </c>
      <c r="E993" s="249">
        <v>86</v>
      </c>
      <c r="F993" s="249">
        <v>3080</v>
      </c>
      <c r="G993" s="252" t="s">
        <v>161</v>
      </c>
      <c r="H993" s="249">
        <v>171.5</v>
      </c>
      <c r="I993" s="249">
        <v>7</v>
      </c>
      <c r="J993" s="251">
        <v>63</v>
      </c>
      <c r="K993" s="249">
        <v>28</v>
      </c>
    </row>
    <row r="994" spans="4:11" hidden="1">
      <c r="D994" s="249">
        <v>623</v>
      </c>
      <c r="E994" s="249">
        <v>87</v>
      </c>
      <c r="F994" s="249">
        <v>3090</v>
      </c>
      <c r="G994" s="250" t="s">
        <v>161</v>
      </c>
      <c r="H994" s="249">
        <v>196.875</v>
      </c>
      <c r="I994" s="249">
        <v>7.5</v>
      </c>
      <c r="J994" s="251">
        <v>67.5</v>
      </c>
      <c r="K994" s="249">
        <v>30</v>
      </c>
    </row>
    <row r="995" spans="4:11" hidden="1">
      <c r="D995" s="249">
        <v>624</v>
      </c>
      <c r="E995" s="249">
        <v>87</v>
      </c>
      <c r="F995" s="249">
        <v>2140</v>
      </c>
      <c r="G995" s="252" t="s">
        <v>161</v>
      </c>
      <c r="H995" s="249">
        <v>224</v>
      </c>
      <c r="I995" s="249">
        <v>8</v>
      </c>
      <c r="J995" s="251">
        <v>72</v>
      </c>
      <c r="K995" s="249">
        <v>32</v>
      </c>
    </row>
    <row r="996" spans="4:11" hidden="1">
      <c r="D996" s="249">
        <v>625</v>
      </c>
      <c r="E996" s="249">
        <v>88</v>
      </c>
      <c r="F996" s="249">
        <v>2020</v>
      </c>
      <c r="G996" s="250" t="s">
        <v>161</v>
      </c>
      <c r="H996" s="249">
        <v>462.875</v>
      </c>
      <c r="I996" s="249">
        <v>11.5</v>
      </c>
      <c r="J996" s="251">
        <v>103.5</v>
      </c>
      <c r="K996" s="249">
        <v>46</v>
      </c>
    </row>
    <row r="997" spans="4:11" hidden="1">
      <c r="D997" s="249">
        <v>626</v>
      </c>
      <c r="E997" s="249">
        <v>88</v>
      </c>
      <c r="F997" s="249">
        <v>3050</v>
      </c>
      <c r="G997" s="252" t="s">
        <v>161</v>
      </c>
      <c r="H997" s="249">
        <v>462.875</v>
      </c>
      <c r="I997" s="249">
        <v>11.5</v>
      </c>
      <c r="J997" s="251">
        <v>103.5</v>
      </c>
      <c r="K997" s="249">
        <v>46</v>
      </c>
    </row>
    <row r="998" spans="4:11" hidden="1">
      <c r="D998" s="249">
        <v>627</v>
      </c>
      <c r="E998" s="249">
        <v>88</v>
      </c>
      <c r="F998" s="249">
        <v>2130</v>
      </c>
      <c r="G998" s="250" t="s">
        <v>161</v>
      </c>
      <c r="H998" s="249">
        <v>462.875</v>
      </c>
      <c r="I998" s="249">
        <v>11.5</v>
      </c>
      <c r="J998" s="251">
        <v>103.5</v>
      </c>
      <c r="K998" s="249">
        <v>46</v>
      </c>
    </row>
    <row r="999" spans="4:11" hidden="1">
      <c r="D999" s="249">
        <v>628</v>
      </c>
      <c r="E999" s="249">
        <v>87</v>
      </c>
      <c r="F999" s="249">
        <v>3070</v>
      </c>
      <c r="G999" s="252" t="s">
        <v>161</v>
      </c>
      <c r="H999" s="249">
        <v>224</v>
      </c>
      <c r="I999" s="249">
        <v>8</v>
      </c>
      <c r="J999" s="251">
        <v>72</v>
      </c>
      <c r="K999" s="249">
        <v>32</v>
      </c>
    </row>
    <row r="1000" spans="4:11" hidden="1">
      <c r="D1000" s="249">
        <v>629</v>
      </c>
      <c r="E1000" s="249">
        <v>88</v>
      </c>
      <c r="F1000" s="249">
        <v>3070</v>
      </c>
      <c r="G1000" s="250" t="s">
        <v>161</v>
      </c>
      <c r="H1000" s="249">
        <v>462.875</v>
      </c>
      <c r="I1000" s="249">
        <v>11.5</v>
      </c>
      <c r="J1000" s="251">
        <v>103.5</v>
      </c>
      <c r="K1000" s="249">
        <v>46</v>
      </c>
    </row>
    <row r="1001" spans="4:11" hidden="1">
      <c r="D1001" s="249">
        <v>630</v>
      </c>
      <c r="E1001" s="249">
        <v>88</v>
      </c>
      <c r="F1001" s="249">
        <v>3090</v>
      </c>
      <c r="G1001" s="252" t="s">
        <v>161</v>
      </c>
      <c r="H1001" s="249">
        <v>462.875</v>
      </c>
      <c r="I1001" s="249">
        <v>11.5</v>
      </c>
      <c r="J1001" s="251">
        <v>103.5</v>
      </c>
      <c r="K1001" s="249">
        <v>46</v>
      </c>
    </row>
    <row r="1002" spans="4:11" hidden="1">
      <c r="D1002" s="249">
        <v>631</v>
      </c>
      <c r="E1002" s="249">
        <v>88</v>
      </c>
      <c r="F1002" s="249">
        <v>2040</v>
      </c>
      <c r="G1002" s="250" t="s">
        <v>161</v>
      </c>
      <c r="H1002" s="249">
        <v>462.875</v>
      </c>
      <c r="I1002" s="249">
        <v>11.5</v>
      </c>
      <c r="J1002" s="251">
        <v>103.5</v>
      </c>
      <c r="K1002" s="249">
        <v>46</v>
      </c>
    </row>
    <row r="1003" spans="4:11" hidden="1">
      <c r="D1003" s="249">
        <v>632</v>
      </c>
      <c r="E1003" s="249">
        <v>89</v>
      </c>
      <c r="F1003" s="249">
        <v>3170</v>
      </c>
      <c r="G1003" s="252" t="s">
        <v>161</v>
      </c>
      <c r="H1003" s="249">
        <v>462.875</v>
      </c>
      <c r="I1003" s="249">
        <v>11.5</v>
      </c>
      <c r="J1003" s="251">
        <v>103.5</v>
      </c>
      <c r="K1003" s="249">
        <v>46</v>
      </c>
    </row>
    <row r="1004" spans="4:11" hidden="1">
      <c r="D1004" s="249">
        <v>633</v>
      </c>
      <c r="E1004" s="249">
        <v>89</v>
      </c>
      <c r="F1004" s="249">
        <v>3170</v>
      </c>
      <c r="G1004" s="250" t="s">
        <v>161</v>
      </c>
      <c r="H1004" s="249">
        <v>462.875</v>
      </c>
      <c r="I1004" s="249">
        <v>11.5</v>
      </c>
      <c r="J1004" s="251">
        <v>103.5</v>
      </c>
      <c r="K1004" s="249">
        <v>46</v>
      </c>
    </row>
    <row r="1005" spans="4:11" hidden="1">
      <c r="D1005" s="249">
        <v>634</v>
      </c>
      <c r="E1005" s="249">
        <v>94</v>
      </c>
      <c r="F1005" s="249">
        <v>1990</v>
      </c>
      <c r="G1005" s="252" t="s">
        <v>161</v>
      </c>
      <c r="H1005" s="249">
        <v>126</v>
      </c>
      <c r="I1005" s="249">
        <v>6</v>
      </c>
      <c r="J1005" s="251">
        <v>54</v>
      </c>
      <c r="K1005" s="249">
        <v>24</v>
      </c>
    </row>
    <row r="1006" spans="4:11" hidden="1">
      <c r="D1006" s="249">
        <v>635</v>
      </c>
      <c r="E1006" s="249">
        <v>94</v>
      </c>
      <c r="F1006" s="249">
        <v>2150</v>
      </c>
      <c r="G1006" s="250" t="s">
        <v>161</v>
      </c>
      <c r="H1006" s="249">
        <v>126</v>
      </c>
      <c r="I1006" s="249">
        <v>6</v>
      </c>
      <c r="J1006" s="251">
        <v>54</v>
      </c>
      <c r="K1006" s="249">
        <v>24</v>
      </c>
    </row>
    <row r="1007" spans="4:11" hidden="1">
      <c r="D1007" s="249">
        <v>636</v>
      </c>
      <c r="E1007" s="249">
        <v>94</v>
      </c>
      <c r="F1007" s="249">
        <v>2040</v>
      </c>
      <c r="G1007" s="252" t="s">
        <v>161</v>
      </c>
      <c r="H1007" s="249">
        <v>126</v>
      </c>
      <c r="I1007" s="249">
        <v>6</v>
      </c>
      <c r="J1007" s="251">
        <v>54</v>
      </c>
      <c r="K1007" s="249">
        <v>24</v>
      </c>
    </row>
    <row r="1008" spans="4:11" hidden="1">
      <c r="D1008" s="249">
        <v>637</v>
      </c>
      <c r="E1008" s="249">
        <v>94</v>
      </c>
      <c r="F1008" s="249">
        <v>2150</v>
      </c>
      <c r="G1008" s="250" t="s">
        <v>161</v>
      </c>
      <c r="H1008" s="249">
        <v>462.875</v>
      </c>
      <c r="I1008" s="249">
        <v>11.5</v>
      </c>
      <c r="J1008" s="251">
        <v>103.5</v>
      </c>
      <c r="K1008" s="249">
        <v>46</v>
      </c>
    </row>
    <row r="1009" spans="4:11" hidden="1">
      <c r="D1009" s="249">
        <v>638</v>
      </c>
      <c r="E1009" s="249">
        <v>94</v>
      </c>
      <c r="F1009" s="249">
        <v>3220</v>
      </c>
      <c r="G1009" s="252" t="s">
        <v>161</v>
      </c>
      <c r="H1009" s="249">
        <v>462.875</v>
      </c>
      <c r="I1009" s="249">
        <v>11.5</v>
      </c>
      <c r="J1009" s="251">
        <v>103.5</v>
      </c>
      <c r="K1009" s="249">
        <v>46</v>
      </c>
    </row>
    <row r="1010" spans="4:11" hidden="1">
      <c r="D1010" s="249">
        <v>639</v>
      </c>
      <c r="E1010" s="249">
        <v>89</v>
      </c>
      <c r="F1010" s="249">
        <v>3230</v>
      </c>
      <c r="G1010" s="250" t="s">
        <v>161</v>
      </c>
      <c r="H1010" s="249">
        <v>462.875</v>
      </c>
      <c r="I1010" s="249">
        <v>11.5</v>
      </c>
      <c r="J1010" s="251">
        <v>103.5</v>
      </c>
      <c r="K1010" s="249">
        <v>46</v>
      </c>
    </row>
    <row r="1011" spans="4:11" hidden="1">
      <c r="D1011" s="249">
        <v>640</v>
      </c>
      <c r="E1011" s="249">
        <v>89</v>
      </c>
      <c r="F1011" s="249">
        <v>3220</v>
      </c>
      <c r="G1011" s="252" t="s">
        <v>161</v>
      </c>
      <c r="H1011" s="249">
        <v>462.875</v>
      </c>
      <c r="I1011" s="249">
        <v>11.5</v>
      </c>
      <c r="J1011" s="251">
        <v>103.5</v>
      </c>
      <c r="K1011" s="249">
        <v>46</v>
      </c>
    </row>
    <row r="1012" spans="4:11" hidden="1">
      <c r="D1012" s="249">
        <v>641</v>
      </c>
      <c r="E1012" s="249">
        <v>89</v>
      </c>
      <c r="F1012" s="249">
        <v>3210</v>
      </c>
      <c r="G1012" s="250" t="s">
        <v>161</v>
      </c>
      <c r="H1012" s="249">
        <v>462.875</v>
      </c>
      <c r="I1012" s="249">
        <v>11.5</v>
      </c>
      <c r="J1012" s="251">
        <v>103.5</v>
      </c>
      <c r="K1012" s="249">
        <v>46</v>
      </c>
    </row>
    <row r="1013" spans="4:11" hidden="1">
      <c r="D1013" s="249">
        <v>642</v>
      </c>
      <c r="E1013" s="249">
        <v>100</v>
      </c>
      <c r="F1013" s="249">
        <v>3210</v>
      </c>
      <c r="G1013" s="252" t="s">
        <v>161</v>
      </c>
      <c r="H1013" s="249">
        <v>462.875</v>
      </c>
      <c r="I1013" s="249">
        <v>11.5</v>
      </c>
      <c r="J1013" s="251">
        <v>103.5</v>
      </c>
      <c r="K1013" s="249">
        <v>46</v>
      </c>
    </row>
    <row r="1014" spans="4:11" hidden="1">
      <c r="D1014" s="249">
        <v>643</v>
      </c>
      <c r="E1014" s="249">
        <v>100</v>
      </c>
      <c r="F1014" s="249">
        <v>3260</v>
      </c>
      <c r="G1014" s="250" t="s">
        <v>161</v>
      </c>
      <c r="H1014" s="249">
        <v>126</v>
      </c>
      <c r="I1014" s="249">
        <v>6</v>
      </c>
      <c r="J1014" s="251">
        <v>54</v>
      </c>
      <c r="K1014" s="249">
        <v>24</v>
      </c>
    </row>
    <row r="1015" spans="4:11" hidden="1">
      <c r="D1015" s="249">
        <v>644</v>
      </c>
      <c r="E1015" s="249">
        <v>100</v>
      </c>
      <c r="F1015" s="249">
        <v>3250</v>
      </c>
      <c r="G1015" s="252" t="s">
        <v>161</v>
      </c>
      <c r="H1015" s="249">
        <v>126</v>
      </c>
      <c r="I1015" s="249">
        <v>6</v>
      </c>
      <c r="J1015" s="251">
        <v>54</v>
      </c>
      <c r="K1015" s="249">
        <v>24</v>
      </c>
    </row>
    <row r="1016" spans="4:11" hidden="1">
      <c r="D1016" s="249">
        <v>645</v>
      </c>
      <c r="E1016" s="249">
        <v>100</v>
      </c>
      <c r="F1016" s="249">
        <v>3250</v>
      </c>
      <c r="G1016" s="250" t="s">
        <v>161</v>
      </c>
      <c r="H1016" s="249">
        <v>462.875</v>
      </c>
      <c r="I1016" s="249">
        <v>11.5</v>
      </c>
      <c r="J1016" s="251">
        <v>103.5</v>
      </c>
      <c r="K1016" s="249">
        <v>46</v>
      </c>
    </row>
    <row r="1017" spans="4:11" hidden="1">
      <c r="D1017" s="249">
        <v>646</v>
      </c>
      <c r="E1017" s="249">
        <v>100</v>
      </c>
      <c r="F1017" s="249">
        <v>3000</v>
      </c>
      <c r="G1017" s="252" t="s">
        <v>161</v>
      </c>
      <c r="H1017" s="249">
        <v>462.875</v>
      </c>
      <c r="I1017" s="249">
        <v>11.5</v>
      </c>
      <c r="J1017" s="251">
        <v>103.5</v>
      </c>
      <c r="K1017" s="249">
        <v>46</v>
      </c>
    </row>
    <row r="1018" spans="4:11" hidden="1">
      <c r="D1018" s="249">
        <v>647</v>
      </c>
      <c r="E1018" s="249">
        <v>100</v>
      </c>
      <c r="F1018" s="249">
        <v>3000</v>
      </c>
      <c r="G1018" s="250" t="s">
        <v>161</v>
      </c>
      <c r="H1018" s="249">
        <v>147.875</v>
      </c>
      <c r="I1018" s="249">
        <v>6.5</v>
      </c>
      <c r="J1018" s="251">
        <v>58.5</v>
      </c>
      <c r="K1018" s="249">
        <v>26</v>
      </c>
    </row>
    <row r="1019" spans="4:11" hidden="1">
      <c r="D1019" s="249">
        <v>648</v>
      </c>
      <c r="E1019" s="249">
        <v>100</v>
      </c>
      <c r="F1019" s="249">
        <v>3260</v>
      </c>
      <c r="G1019" s="252" t="s">
        <v>161</v>
      </c>
      <c r="H1019" s="249">
        <v>462.875</v>
      </c>
      <c r="I1019" s="249">
        <v>11.5</v>
      </c>
      <c r="J1019" s="251">
        <v>103.5</v>
      </c>
      <c r="K1019" s="249">
        <v>46</v>
      </c>
    </row>
    <row r="1020" spans="4:11" hidden="1">
      <c r="D1020" s="249">
        <v>649</v>
      </c>
      <c r="E1020" s="249">
        <v>100</v>
      </c>
      <c r="F1020" s="249">
        <v>3220</v>
      </c>
      <c r="G1020" s="250" t="s">
        <v>161</v>
      </c>
      <c r="H1020" s="249">
        <v>462.875</v>
      </c>
      <c r="I1020" s="249">
        <v>11.5</v>
      </c>
      <c r="J1020" s="251">
        <v>103.5</v>
      </c>
      <c r="K1020" s="249">
        <v>46</v>
      </c>
    </row>
    <row r="1021" spans="4:11" hidden="1">
      <c r="D1021" s="249">
        <v>650</v>
      </c>
      <c r="E1021" s="249">
        <v>100</v>
      </c>
      <c r="F1021" s="249">
        <v>2030</v>
      </c>
      <c r="G1021" s="252" t="s">
        <v>161</v>
      </c>
      <c r="H1021" s="249">
        <v>147.875</v>
      </c>
      <c r="I1021" s="249">
        <v>6.5</v>
      </c>
      <c r="J1021" s="251">
        <v>58.5</v>
      </c>
      <c r="K1021" s="249">
        <v>26</v>
      </c>
    </row>
    <row r="1022" spans="4:11" hidden="1">
      <c r="D1022" s="249">
        <v>651</v>
      </c>
      <c r="E1022" s="249">
        <v>109</v>
      </c>
      <c r="F1022" s="249">
        <v>3220</v>
      </c>
      <c r="G1022" s="250" t="s">
        <v>161</v>
      </c>
      <c r="H1022" s="249">
        <v>462.875</v>
      </c>
      <c r="I1022" s="249">
        <v>11.5</v>
      </c>
      <c r="J1022" s="251">
        <v>103.5</v>
      </c>
      <c r="K1022" s="249">
        <v>46</v>
      </c>
    </row>
    <row r="1023" spans="4:11" hidden="1">
      <c r="D1023" s="249">
        <v>652</v>
      </c>
      <c r="E1023" s="249">
        <v>109</v>
      </c>
      <c r="F1023" s="249">
        <v>2040</v>
      </c>
      <c r="G1023" s="252" t="s">
        <v>161</v>
      </c>
      <c r="H1023" s="249">
        <v>171.5</v>
      </c>
      <c r="I1023" s="249">
        <v>7</v>
      </c>
      <c r="J1023" s="251">
        <v>63</v>
      </c>
      <c r="K1023" s="249">
        <v>28</v>
      </c>
    </row>
    <row r="1024" spans="4:11" hidden="1">
      <c r="D1024" s="249">
        <v>653</v>
      </c>
      <c r="E1024" s="249">
        <v>109</v>
      </c>
      <c r="F1024" s="249">
        <v>2990</v>
      </c>
      <c r="G1024" s="250" t="s">
        <v>161</v>
      </c>
      <c r="H1024" s="249">
        <v>462.875</v>
      </c>
      <c r="I1024" s="249">
        <v>11.5</v>
      </c>
      <c r="J1024" s="251">
        <v>103.5</v>
      </c>
      <c r="K1024" s="249">
        <v>46</v>
      </c>
    </row>
    <row r="1025" spans="4:11" hidden="1">
      <c r="D1025" s="249">
        <v>654</v>
      </c>
      <c r="E1025" s="249">
        <v>109</v>
      </c>
      <c r="F1025" s="249">
        <v>3240</v>
      </c>
      <c r="G1025" s="252" t="s">
        <v>161</v>
      </c>
      <c r="H1025" s="249">
        <v>675</v>
      </c>
      <c r="I1025" s="249">
        <v>15</v>
      </c>
      <c r="J1025" s="251">
        <v>120</v>
      </c>
      <c r="K1025" s="249">
        <v>45</v>
      </c>
    </row>
    <row r="1026" spans="4:11" hidden="1">
      <c r="D1026" s="249">
        <v>655</v>
      </c>
      <c r="E1026" s="249">
        <v>99</v>
      </c>
      <c r="F1026" s="249">
        <v>2990</v>
      </c>
      <c r="G1026" s="250" t="s">
        <v>161</v>
      </c>
      <c r="H1026" s="249">
        <v>147.875</v>
      </c>
      <c r="I1026" s="249">
        <v>6.5</v>
      </c>
      <c r="J1026" s="251">
        <v>58.5</v>
      </c>
      <c r="K1026" s="249">
        <v>26</v>
      </c>
    </row>
    <row r="1027" spans="4:11" hidden="1">
      <c r="D1027" s="249">
        <v>656</v>
      </c>
      <c r="E1027" s="249">
        <v>99</v>
      </c>
      <c r="F1027" s="249">
        <v>2990</v>
      </c>
      <c r="G1027" s="252" t="s">
        <v>161</v>
      </c>
      <c r="H1027" s="249">
        <v>126</v>
      </c>
      <c r="I1027" s="249">
        <v>6</v>
      </c>
      <c r="J1027" s="251">
        <v>54</v>
      </c>
      <c r="K1027" s="249">
        <v>24</v>
      </c>
    </row>
    <row r="1028" spans="4:11" hidden="1">
      <c r="D1028" s="249">
        <v>657</v>
      </c>
      <c r="E1028" s="249">
        <v>99</v>
      </c>
      <c r="F1028" s="249">
        <v>3250</v>
      </c>
      <c r="G1028" s="250" t="s">
        <v>161</v>
      </c>
      <c r="H1028" s="249">
        <v>462.875</v>
      </c>
      <c r="I1028" s="249">
        <v>11.5</v>
      </c>
      <c r="J1028" s="251">
        <v>103.5</v>
      </c>
      <c r="K1028" s="249">
        <v>46</v>
      </c>
    </row>
    <row r="1029" spans="4:11" hidden="1">
      <c r="D1029" s="249">
        <v>658</v>
      </c>
      <c r="E1029" s="249">
        <v>94</v>
      </c>
      <c r="F1029" s="249">
        <v>3210</v>
      </c>
      <c r="G1029" s="252" t="s">
        <v>161</v>
      </c>
      <c r="H1029" s="249">
        <v>462.875</v>
      </c>
      <c r="I1029" s="249">
        <v>11.5</v>
      </c>
      <c r="J1029" s="251">
        <v>103.5</v>
      </c>
      <c r="K1029" s="249">
        <v>46</v>
      </c>
    </row>
    <row r="1030" spans="4:11" hidden="1">
      <c r="D1030" s="249">
        <v>659</v>
      </c>
      <c r="E1030" s="249">
        <v>94</v>
      </c>
      <c r="F1030" s="249">
        <v>3220</v>
      </c>
      <c r="G1030" s="250" t="s">
        <v>161</v>
      </c>
      <c r="H1030" s="249">
        <v>385.875</v>
      </c>
      <c r="I1030" s="249">
        <v>10.5</v>
      </c>
      <c r="J1030" s="251">
        <v>94.5</v>
      </c>
      <c r="K1030" s="249">
        <v>42</v>
      </c>
    </row>
    <row r="1031" spans="4:11" hidden="1">
      <c r="D1031" s="249">
        <v>660</v>
      </c>
      <c r="E1031" s="249">
        <v>94</v>
      </c>
      <c r="F1031" s="249">
        <v>3210</v>
      </c>
      <c r="G1031" s="252" t="s">
        <v>161</v>
      </c>
      <c r="H1031" s="249">
        <v>196.875</v>
      </c>
      <c r="I1031" s="249">
        <v>7.5</v>
      </c>
      <c r="J1031" s="251">
        <v>67.5</v>
      </c>
      <c r="K1031" s="249">
        <v>30</v>
      </c>
    </row>
    <row r="1032" spans="4:11" hidden="1">
      <c r="D1032" s="249">
        <v>661</v>
      </c>
      <c r="E1032" s="249">
        <v>94</v>
      </c>
      <c r="F1032" s="249">
        <v>3230</v>
      </c>
      <c r="G1032" s="250" t="s">
        <v>161</v>
      </c>
      <c r="H1032" s="249">
        <v>147.875</v>
      </c>
      <c r="I1032" s="249">
        <v>6.5</v>
      </c>
      <c r="J1032" s="251">
        <v>58.5</v>
      </c>
      <c r="K1032" s="249">
        <v>26</v>
      </c>
    </row>
    <row r="1033" spans="4:11" hidden="1">
      <c r="D1033" s="249">
        <v>662</v>
      </c>
      <c r="E1033" s="249">
        <v>94</v>
      </c>
      <c r="F1033" s="249">
        <v>3080</v>
      </c>
      <c r="G1033" s="252" t="s">
        <v>161</v>
      </c>
      <c r="H1033" s="249">
        <v>462.875</v>
      </c>
      <c r="I1033" s="249">
        <v>11.5</v>
      </c>
      <c r="J1033" s="251">
        <v>103.5</v>
      </c>
      <c r="K1033" s="249">
        <v>46</v>
      </c>
    </row>
    <row r="1034" spans="4:11" hidden="1">
      <c r="D1034" s="249">
        <v>663</v>
      </c>
      <c r="E1034" s="249">
        <v>94</v>
      </c>
      <c r="F1034" s="249">
        <v>3080</v>
      </c>
      <c r="G1034" s="250" t="s">
        <v>161</v>
      </c>
      <c r="H1034" s="249">
        <v>126</v>
      </c>
      <c r="I1034" s="249">
        <v>6</v>
      </c>
      <c r="J1034" s="251">
        <v>54</v>
      </c>
      <c r="K1034" s="249">
        <v>24</v>
      </c>
    </row>
    <row r="1035" spans="4:11" hidden="1">
      <c r="D1035" s="249">
        <v>664</v>
      </c>
      <c r="E1035" s="249">
        <v>94</v>
      </c>
      <c r="F1035" s="249">
        <v>2920</v>
      </c>
      <c r="G1035" s="252" t="s">
        <v>161</v>
      </c>
      <c r="H1035" s="249">
        <v>147.875</v>
      </c>
      <c r="I1035" s="249">
        <v>6.5</v>
      </c>
      <c r="J1035" s="251">
        <v>58.5</v>
      </c>
      <c r="K1035" s="249">
        <v>26</v>
      </c>
    </row>
    <row r="1036" spans="4:11" hidden="1">
      <c r="D1036" s="249">
        <v>665</v>
      </c>
      <c r="E1036" s="249">
        <v>94</v>
      </c>
      <c r="F1036" s="249">
        <v>2900</v>
      </c>
      <c r="G1036" s="250" t="s">
        <v>161</v>
      </c>
      <c r="H1036" s="249">
        <v>350</v>
      </c>
      <c r="I1036" s="249">
        <v>10</v>
      </c>
      <c r="J1036" s="251">
        <v>90</v>
      </c>
      <c r="K1036" s="249">
        <v>40</v>
      </c>
    </row>
    <row r="1037" spans="4:11" hidden="1">
      <c r="D1037" s="249">
        <v>666</v>
      </c>
      <c r="E1037" s="249">
        <v>93</v>
      </c>
      <c r="F1037" s="249">
        <v>3230</v>
      </c>
      <c r="G1037" s="252" t="s">
        <v>161</v>
      </c>
      <c r="H1037" s="249">
        <v>462.875</v>
      </c>
      <c r="I1037" s="249">
        <v>11.5</v>
      </c>
      <c r="J1037" s="251">
        <v>103.5</v>
      </c>
      <c r="K1037" s="249">
        <v>46</v>
      </c>
    </row>
    <row r="1038" spans="4:11" hidden="1">
      <c r="D1038" s="249">
        <v>667</v>
      </c>
      <c r="E1038" s="249">
        <v>92</v>
      </c>
      <c r="F1038" s="249">
        <v>4140</v>
      </c>
      <c r="G1038" s="250" t="s">
        <v>161</v>
      </c>
      <c r="H1038" s="249">
        <v>126</v>
      </c>
      <c r="I1038" s="249">
        <v>6</v>
      </c>
      <c r="J1038" s="251">
        <v>54</v>
      </c>
      <c r="K1038" s="249">
        <v>24</v>
      </c>
    </row>
    <row r="1039" spans="4:11" hidden="1">
      <c r="D1039" s="249">
        <v>668</v>
      </c>
      <c r="E1039" s="249">
        <v>92</v>
      </c>
      <c r="F1039" s="249">
        <v>3460</v>
      </c>
      <c r="G1039" s="252" t="s">
        <v>161</v>
      </c>
      <c r="H1039" s="249">
        <v>462.875</v>
      </c>
      <c r="I1039" s="249">
        <v>11.5</v>
      </c>
      <c r="J1039" s="251">
        <v>103.5</v>
      </c>
      <c r="K1039" s="249">
        <v>46</v>
      </c>
    </row>
    <row r="1040" spans="4:11" hidden="1">
      <c r="D1040" s="249">
        <v>669</v>
      </c>
      <c r="E1040" s="249">
        <v>92</v>
      </c>
      <c r="F1040" s="249">
        <v>3450</v>
      </c>
      <c r="G1040" s="250" t="s">
        <v>161</v>
      </c>
      <c r="H1040" s="249">
        <v>147.875</v>
      </c>
      <c r="I1040" s="249">
        <v>6.5</v>
      </c>
      <c r="J1040" s="251">
        <v>58.5</v>
      </c>
      <c r="K1040" s="249">
        <v>26</v>
      </c>
    </row>
    <row r="1041" spans="4:11" hidden="1">
      <c r="D1041" s="249">
        <v>670</v>
      </c>
      <c r="E1041" s="249">
        <v>92</v>
      </c>
      <c r="F1041" s="249">
        <v>4230</v>
      </c>
      <c r="G1041" s="252" t="s">
        <v>161</v>
      </c>
      <c r="H1041" s="249">
        <v>126</v>
      </c>
      <c r="I1041" s="249">
        <v>6</v>
      </c>
      <c r="J1041" s="251">
        <v>54</v>
      </c>
      <c r="K1041" s="249">
        <v>24</v>
      </c>
    </row>
    <row r="1042" spans="4:11" hidden="1">
      <c r="D1042" s="249">
        <v>671</v>
      </c>
      <c r="E1042" s="249">
        <v>92</v>
      </c>
      <c r="F1042" s="249">
        <v>4240</v>
      </c>
      <c r="G1042" s="250" t="s">
        <v>161</v>
      </c>
      <c r="H1042" s="249">
        <v>126</v>
      </c>
      <c r="I1042" s="249">
        <v>6</v>
      </c>
      <c r="J1042" s="251">
        <v>54</v>
      </c>
      <c r="K1042" s="249">
        <v>24</v>
      </c>
    </row>
    <row r="1043" spans="4:11" hidden="1">
      <c r="D1043" s="249">
        <v>672</v>
      </c>
      <c r="E1043" s="249">
        <v>90</v>
      </c>
      <c r="F1043" s="249">
        <v>3460</v>
      </c>
      <c r="G1043" s="252" t="s">
        <v>161</v>
      </c>
      <c r="H1043" s="249">
        <v>126</v>
      </c>
      <c r="I1043" s="249">
        <v>6</v>
      </c>
      <c r="J1043" s="251">
        <v>54</v>
      </c>
      <c r="K1043" s="249">
        <v>24</v>
      </c>
    </row>
    <row r="1044" spans="4:11" hidden="1">
      <c r="D1044" s="249">
        <v>673</v>
      </c>
      <c r="E1044" s="249">
        <v>90</v>
      </c>
      <c r="F1044" s="249">
        <v>7090</v>
      </c>
      <c r="G1044" s="250" t="s">
        <v>161</v>
      </c>
      <c r="H1044" s="249">
        <v>462.875</v>
      </c>
      <c r="I1044" s="249">
        <v>11.5</v>
      </c>
      <c r="J1044" s="251">
        <v>103.5</v>
      </c>
      <c r="K1044" s="249">
        <v>46</v>
      </c>
    </row>
    <row r="1045" spans="4:11" hidden="1">
      <c r="D1045" s="249">
        <v>674</v>
      </c>
      <c r="E1045" s="249">
        <v>90</v>
      </c>
      <c r="F1045" s="249">
        <v>2750</v>
      </c>
      <c r="G1045" s="252" t="s">
        <v>161</v>
      </c>
      <c r="H1045" s="249">
        <v>171.5</v>
      </c>
      <c r="I1045" s="249">
        <v>7</v>
      </c>
      <c r="J1045" s="251">
        <v>63</v>
      </c>
      <c r="K1045" s="249">
        <v>28</v>
      </c>
    </row>
    <row r="1046" spans="4:11" hidden="1">
      <c r="D1046" s="249">
        <v>675</v>
      </c>
      <c r="E1046" s="249">
        <v>90</v>
      </c>
      <c r="F1046" s="249">
        <v>2760</v>
      </c>
      <c r="G1046" s="250" t="s">
        <v>161</v>
      </c>
      <c r="H1046" s="249">
        <v>126</v>
      </c>
      <c r="I1046" s="249">
        <v>6</v>
      </c>
      <c r="J1046" s="251">
        <v>54</v>
      </c>
      <c r="K1046" s="249">
        <v>24</v>
      </c>
    </row>
    <row r="1047" spans="4:11" hidden="1">
      <c r="D1047" s="249">
        <v>676</v>
      </c>
      <c r="E1047" s="249">
        <v>90</v>
      </c>
      <c r="F1047" s="249">
        <v>4230</v>
      </c>
      <c r="G1047" s="252" t="s">
        <v>161</v>
      </c>
      <c r="H1047" s="249">
        <v>171.5</v>
      </c>
      <c r="I1047" s="249">
        <v>7</v>
      </c>
      <c r="J1047" s="251">
        <v>63</v>
      </c>
      <c r="K1047" s="249">
        <v>28</v>
      </c>
    </row>
    <row r="1048" spans="4:11" hidden="1">
      <c r="D1048" s="249">
        <v>677</v>
      </c>
      <c r="E1048" s="249">
        <v>91</v>
      </c>
      <c r="F1048" s="249">
        <v>4260</v>
      </c>
      <c r="G1048" s="250" t="s">
        <v>161</v>
      </c>
      <c r="H1048" s="249">
        <v>171.5</v>
      </c>
      <c r="I1048" s="249">
        <v>7</v>
      </c>
      <c r="J1048" s="251">
        <v>63</v>
      </c>
      <c r="K1048" s="249">
        <v>28</v>
      </c>
    </row>
    <row r="1049" spans="4:11" hidden="1">
      <c r="D1049" s="249">
        <v>678</v>
      </c>
      <c r="E1049" s="249">
        <v>91</v>
      </c>
      <c r="F1049" s="249">
        <v>8560</v>
      </c>
      <c r="G1049" s="252" t="s">
        <v>161</v>
      </c>
      <c r="H1049" s="249">
        <v>350</v>
      </c>
      <c r="I1049" s="249">
        <v>10</v>
      </c>
      <c r="J1049" s="251">
        <v>90</v>
      </c>
      <c r="K1049" s="249">
        <v>40</v>
      </c>
    </row>
    <row r="1050" spans="4:11" hidden="1">
      <c r="D1050" s="249">
        <v>679</v>
      </c>
      <c r="E1050" s="249">
        <v>90</v>
      </c>
      <c r="F1050" s="249">
        <v>8460</v>
      </c>
      <c r="G1050" s="250" t="s">
        <v>161</v>
      </c>
      <c r="H1050" s="249">
        <v>126</v>
      </c>
      <c r="I1050" s="249">
        <v>6</v>
      </c>
      <c r="J1050" s="251">
        <v>54</v>
      </c>
      <c r="K1050" s="249">
        <v>24</v>
      </c>
    </row>
    <row r="1051" spans="4:11" hidden="1">
      <c r="D1051" s="249">
        <v>680</v>
      </c>
      <c r="E1051" s="249">
        <v>91</v>
      </c>
      <c r="F1051" s="249">
        <v>11380</v>
      </c>
      <c r="G1051" s="252" t="s">
        <v>161</v>
      </c>
      <c r="H1051" s="249">
        <v>252.875</v>
      </c>
      <c r="I1051" s="249">
        <v>8.5</v>
      </c>
      <c r="J1051" s="251">
        <v>76.5</v>
      </c>
      <c r="K1051" s="249">
        <v>34</v>
      </c>
    </row>
    <row r="1052" spans="4:11" hidden="1">
      <c r="D1052" s="249">
        <v>681</v>
      </c>
      <c r="E1052" s="249">
        <v>90</v>
      </c>
      <c r="F1052" s="249">
        <v>11290</v>
      </c>
      <c r="G1052" s="250" t="s">
        <v>161</v>
      </c>
      <c r="H1052" s="249">
        <v>224</v>
      </c>
      <c r="I1052" s="249">
        <v>8</v>
      </c>
      <c r="J1052" s="251">
        <v>72</v>
      </c>
      <c r="K1052" s="249">
        <v>32</v>
      </c>
    </row>
    <row r="1053" spans="4:11" hidden="1">
      <c r="D1053" s="249">
        <v>682</v>
      </c>
      <c r="E1053" s="249">
        <v>90</v>
      </c>
      <c r="F1053" s="249">
        <v>9900</v>
      </c>
      <c r="G1053" s="252" t="s">
        <v>161</v>
      </c>
      <c r="H1053" s="249">
        <v>315.875</v>
      </c>
      <c r="I1053" s="249">
        <v>9.5</v>
      </c>
      <c r="J1053" s="251">
        <v>85.5</v>
      </c>
      <c r="K1053" s="249">
        <v>38</v>
      </c>
    </row>
    <row r="1054" spans="4:11" hidden="1">
      <c r="D1054" s="249">
        <v>683</v>
      </c>
      <c r="E1054" s="249">
        <v>90</v>
      </c>
      <c r="F1054" s="249">
        <v>8830</v>
      </c>
      <c r="G1054" s="250" t="s">
        <v>161</v>
      </c>
      <c r="H1054" s="249">
        <v>350</v>
      </c>
      <c r="I1054" s="249">
        <v>10</v>
      </c>
      <c r="J1054" s="251">
        <v>90</v>
      </c>
      <c r="K1054" s="249">
        <v>40</v>
      </c>
    </row>
    <row r="1055" spans="4:11" hidden="1">
      <c r="D1055" s="249">
        <v>684</v>
      </c>
      <c r="E1055" s="249">
        <v>91</v>
      </c>
      <c r="F1055" s="249">
        <v>8420</v>
      </c>
      <c r="G1055" s="252" t="s">
        <v>161</v>
      </c>
      <c r="H1055" s="249">
        <v>147.875</v>
      </c>
      <c r="I1055" s="249">
        <v>6.5</v>
      </c>
      <c r="J1055" s="251">
        <v>58.5</v>
      </c>
      <c r="K1055" s="249">
        <v>26</v>
      </c>
    </row>
    <row r="1056" spans="4:11" hidden="1">
      <c r="D1056" s="249">
        <v>685</v>
      </c>
      <c r="E1056" s="249">
        <v>91</v>
      </c>
      <c r="F1056" s="249">
        <v>4480</v>
      </c>
      <c r="G1056" s="250" t="s">
        <v>161</v>
      </c>
      <c r="H1056" s="249">
        <v>126</v>
      </c>
      <c r="I1056" s="249">
        <v>6</v>
      </c>
      <c r="J1056" s="251">
        <v>54</v>
      </c>
      <c r="K1056" s="249">
        <v>24</v>
      </c>
    </row>
    <row r="1057" spans="4:11" hidden="1">
      <c r="D1057" s="249">
        <v>686</v>
      </c>
      <c r="E1057" s="249">
        <v>92</v>
      </c>
      <c r="F1057" s="249">
        <v>4250</v>
      </c>
      <c r="G1057" s="252" t="s">
        <v>161</v>
      </c>
      <c r="H1057" s="249">
        <v>147.875</v>
      </c>
      <c r="I1057" s="249">
        <v>6.5</v>
      </c>
      <c r="J1057" s="251">
        <v>58.5</v>
      </c>
      <c r="K1057" s="249">
        <v>26</v>
      </c>
    </row>
    <row r="1058" spans="4:11" hidden="1">
      <c r="D1058" s="249">
        <v>687</v>
      </c>
      <c r="E1058" s="249">
        <v>92</v>
      </c>
      <c r="F1058" s="249">
        <v>4240</v>
      </c>
      <c r="G1058" s="250" t="s">
        <v>161</v>
      </c>
      <c r="H1058" s="249">
        <v>126</v>
      </c>
      <c r="I1058" s="249">
        <v>6</v>
      </c>
      <c r="J1058" s="251">
        <v>54</v>
      </c>
      <c r="K1058" s="249">
        <v>24</v>
      </c>
    </row>
    <row r="1059" spans="4:11" hidden="1">
      <c r="D1059" s="249">
        <v>688</v>
      </c>
      <c r="E1059" s="249">
        <v>92</v>
      </c>
      <c r="F1059" s="249">
        <v>4260</v>
      </c>
      <c r="G1059" s="252" t="s">
        <v>161</v>
      </c>
      <c r="H1059" s="249">
        <v>147.875</v>
      </c>
      <c r="I1059" s="249">
        <v>6.5</v>
      </c>
      <c r="J1059" s="251">
        <v>58.5</v>
      </c>
      <c r="K1059" s="249">
        <v>26</v>
      </c>
    </row>
    <row r="1060" spans="4:11" hidden="1">
      <c r="D1060" s="249">
        <v>689</v>
      </c>
      <c r="E1060" s="249">
        <v>95</v>
      </c>
      <c r="F1060" s="249">
        <v>3870</v>
      </c>
      <c r="G1060" s="250" t="s">
        <v>161</v>
      </c>
      <c r="H1060" s="249">
        <v>147.875</v>
      </c>
      <c r="I1060" s="249">
        <v>6.5</v>
      </c>
      <c r="J1060" s="251">
        <v>58.5</v>
      </c>
      <c r="K1060" s="249">
        <v>26</v>
      </c>
    </row>
    <row r="1061" spans="4:11" hidden="1">
      <c r="D1061" s="249">
        <v>690</v>
      </c>
      <c r="E1061" s="249">
        <v>95</v>
      </c>
      <c r="F1061" s="249">
        <v>3860</v>
      </c>
      <c r="G1061" s="252" t="s">
        <v>161</v>
      </c>
      <c r="H1061" s="249">
        <v>126</v>
      </c>
      <c r="I1061" s="249">
        <v>6</v>
      </c>
      <c r="J1061" s="251">
        <v>54</v>
      </c>
      <c r="K1061" s="249">
        <v>24</v>
      </c>
    </row>
    <row r="1062" spans="4:11" hidden="1">
      <c r="D1062" s="249">
        <v>691</v>
      </c>
      <c r="E1062" s="249">
        <v>95</v>
      </c>
      <c r="F1062" s="249">
        <v>3850</v>
      </c>
      <c r="G1062" s="250" t="s">
        <v>161</v>
      </c>
      <c r="H1062" s="249">
        <v>126</v>
      </c>
      <c r="I1062" s="249">
        <v>6</v>
      </c>
      <c r="J1062" s="251">
        <v>54</v>
      </c>
      <c r="K1062" s="249">
        <v>24</v>
      </c>
    </row>
    <row r="1063" spans="4:11" hidden="1">
      <c r="D1063" s="249">
        <v>692</v>
      </c>
      <c r="E1063" s="249">
        <v>95</v>
      </c>
      <c r="F1063" s="249">
        <v>3860</v>
      </c>
      <c r="G1063" s="252" t="s">
        <v>161</v>
      </c>
      <c r="H1063" s="249">
        <v>350</v>
      </c>
      <c r="I1063" s="249">
        <v>10</v>
      </c>
      <c r="J1063" s="251">
        <v>90</v>
      </c>
      <c r="K1063" s="249">
        <v>40</v>
      </c>
    </row>
    <row r="1064" spans="4:11" hidden="1">
      <c r="D1064" s="249">
        <v>693</v>
      </c>
      <c r="E1064" s="249">
        <v>95</v>
      </c>
      <c r="F1064" s="249">
        <v>3850</v>
      </c>
      <c r="G1064" s="250" t="s">
        <v>161</v>
      </c>
      <c r="H1064" s="249">
        <v>126</v>
      </c>
      <c r="I1064" s="249">
        <v>6</v>
      </c>
      <c r="J1064" s="251">
        <v>54</v>
      </c>
      <c r="K1064" s="249">
        <v>24</v>
      </c>
    </row>
    <row r="1065" spans="4:11" hidden="1">
      <c r="D1065" s="249">
        <v>694</v>
      </c>
      <c r="E1065" s="249">
        <v>101</v>
      </c>
      <c r="F1065" s="249">
        <v>3360</v>
      </c>
      <c r="G1065" s="252" t="s">
        <v>161</v>
      </c>
      <c r="H1065" s="249">
        <v>171.5</v>
      </c>
      <c r="I1065" s="249">
        <v>7</v>
      </c>
      <c r="J1065" s="251">
        <v>63</v>
      </c>
      <c r="K1065" s="249">
        <v>28</v>
      </c>
    </row>
    <row r="1066" spans="4:11" hidden="1">
      <c r="D1066" s="249">
        <v>695</v>
      </c>
      <c r="E1066" s="249">
        <v>95</v>
      </c>
      <c r="F1066" s="249">
        <v>3370</v>
      </c>
      <c r="G1066" s="250" t="s">
        <v>161</v>
      </c>
      <c r="H1066" s="249">
        <v>147.875</v>
      </c>
      <c r="I1066" s="249">
        <v>6.5</v>
      </c>
      <c r="J1066" s="251">
        <v>58.5</v>
      </c>
      <c r="K1066" s="249">
        <v>26</v>
      </c>
    </row>
    <row r="1067" spans="4:11" hidden="1">
      <c r="D1067" s="249">
        <v>696</v>
      </c>
      <c r="E1067" s="249">
        <v>101</v>
      </c>
      <c r="F1067" s="249">
        <v>3960</v>
      </c>
      <c r="G1067" s="252" t="s">
        <v>161</v>
      </c>
      <c r="H1067" s="249">
        <v>462.875</v>
      </c>
      <c r="I1067" s="249">
        <v>11.5</v>
      </c>
      <c r="J1067" s="251">
        <v>103.5</v>
      </c>
      <c r="K1067" s="249">
        <v>46</v>
      </c>
    </row>
    <row r="1068" spans="4:11" hidden="1">
      <c r="D1068" s="249">
        <v>697</v>
      </c>
      <c r="E1068" s="249">
        <v>101</v>
      </c>
      <c r="F1068" s="249">
        <v>3950</v>
      </c>
      <c r="G1068" s="250" t="s">
        <v>161</v>
      </c>
      <c r="H1068" s="249">
        <v>126</v>
      </c>
      <c r="I1068" s="249">
        <v>6</v>
      </c>
      <c r="J1068" s="251">
        <v>54</v>
      </c>
      <c r="K1068" s="249">
        <v>24</v>
      </c>
    </row>
    <row r="1069" spans="4:11" hidden="1">
      <c r="D1069" s="249">
        <v>698</v>
      </c>
      <c r="E1069" s="249">
        <v>101</v>
      </c>
      <c r="F1069" s="249">
        <v>3150</v>
      </c>
      <c r="G1069" s="252" t="s">
        <v>161</v>
      </c>
      <c r="H1069" s="249">
        <v>462.875</v>
      </c>
      <c r="I1069" s="249">
        <v>11.5</v>
      </c>
      <c r="J1069" s="251">
        <v>103.5</v>
      </c>
      <c r="K1069" s="249">
        <v>46</v>
      </c>
    </row>
    <row r="1070" spans="4:11" hidden="1">
      <c r="D1070" s="249">
        <v>699</v>
      </c>
      <c r="E1070" s="249">
        <v>101</v>
      </c>
      <c r="F1070" s="249">
        <v>3700</v>
      </c>
      <c r="G1070" s="250" t="s">
        <v>161</v>
      </c>
      <c r="H1070" s="249">
        <v>196.875</v>
      </c>
      <c r="I1070" s="249">
        <v>7.5</v>
      </c>
      <c r="J1070" s="251">
        <v>67.5</v>
      </c>
      <c r="K1070" s="249">
        <v>30</v>
      </c>
    </row>
    <row r="1071" spans="4:11" hidden="1">
      <c r="D1071" s="249">
        <v>700</v>
      </c>
      <c r="E1071" s="249">
        <v>103</v>
      </c>
      <c r="F1071" s="249">
        <v>2150</v>
      </c>
      <c r="G1071" s="252" t="s">
        <v>161</v>
      </c>
      <c r="H1071" s="249">
        <v>147.875</v>
      </c>
      <c r="I1071" s="249">
        <v>6.5</v>
      </c>
      <c r="J1071" s="251">
        <v>58.5</v>
      </c>
      <c r="K1071" s="249">
        <v>26</v>
      </c>
    </row>
    <row r="1072" spans="4:11" hidden="1">
      <c r="D1072" s="249">
        <v>701</v>
      </c>
      <c r="E1072" s="249">
        <v>104</v>
      </c>
      <c r="F1072" s="249">
        <v>2150</v>
      </c>
      <c r="G1072" s="250" t="s">
        <v>161</v>
      </c>
      <c r="H1072" s="249">
        <v>252.875</v>
      </c>
      <c r="I1072" s="249">
        <v>8.5</v>
      </c>
      <c r="J1072" s="251">
        <v>76.5</v>
      </c>
      <c r="K1072" s="249">
        <v>34</v>
      </c>
    </row>
    <row r="1073" spans="4:11" hidden="1">
      <c r="D1073" s="249">
        <v>702</v>
      </c>
      <c r="E1073" s="249">
        <v>104</v>
      </c>
      <c r="F1073" s="249">
        <v>2050</v>
      </c>
      <c r="G1073" s="252" t="s">
        <v>161</v>
      </c>
      <c r="H1073" s="249">
        <v>462.875</v>
      </c>
      <c r="I1073" s="249">
        <v>11.5</v>
      </c>
      <c r="J1073" s="251">
        <v>103.5</v>
      </c>
      <c r="K1073" s="249">
        <v>46</v>
      </c>
    </row>
    <row r="1074" spans="4:11" hidden="1">
      <c r="D1074" s="249">
        <v>703</v>
      </c>
      <c r="E1074" s="249">
        <v>104</v>
      </c>
      <c r="F1074" s="249">
        <v>2160</v>
      </c>
      <c r="G1074" s="250" t="s">
        <v>161</v>
      </c>
      <c r="H1074" s="249">
        <v>126</v>
      </c>
      <c r="I1074" s="249">
        <v>6</v>
      </c>
      <c r="J1074" s="251">
        <v>54</v>
      </c>
      <c r="K1074" s="249">
        <v>24</v>
      </c>
    </row>
    <row r="1075" spans="4:11" hidden="1">
      <c r="D1075" s="249">
        <v>704</v>
      </c>
      <c r="E1075" s="249">
        <v>103</v>
      </c>
      <c r="F1075" s="249">
        <v>2150</v>
      </c>
      <c r="G1075" s="252" t="s">
        <v>161</v>
      </c>
      <c r="H1075" s="249">
        <v>147.875</v>
      </c>
      <c r="I1075" s="249">
        <v>6.5</v>
      </c>
      <c r="J1075" s="251">
        <v>58.5</v>
      </c>
      <c r="K1075" s="249">
        <v>26</v>
      </c>
    </row>
    <row r="1076" spans="4:11" hidden="1">
      <c r="D1076" s="249">
        <v>705</v>
      </c>
      <c r="E1076" s="249">
        <v>103</v>
      </c>
      <c r="F1076" s="249">
        <v>2140</v>
      </c>
      <c r="G1076" s="250" t="s">
        <v>161</v>
      </c>
      <c r="H1076" s="249">
        <v>147.875</v>
      </c>
      <c r="I1076" s="249">
        <v>6.5</v>
      </c>
      <c r="J1076" s="251">
        <v>58.5</v>
      </c>
      <c r="K1076" s="249">
        <v>26</v>
      </c>
    </row>
    <row r="1077" spans="4:11" hidden="1">
      <c r="D1077" s="249">
        <v>706</v>
      </c>
      <c r="E1077" s="249">
        <v>105</v>
      </c>
      <c r="F1077" s="249">
        <v>2150</v>
      </c>
      <c r="G1077" s="252" t="s">
        <v>161</v>
      </c>
      <c r="H1077" s="249">
        <v>147.875</v>
      </c>
      <c r="I1077" s="249">
        <v>6.5</v>
      </c>
      <c r="J1077" s="251">
        <v>58.5</v>
      </c>
      <c r="K1077" s="249">
        <v>26</v>
      </c>
    </row>
    <row r="1078" spans="4:11" hidden="1">
      <c r="D1078" s="249">
        <v>707</v>
      </c>
      <c r="E1078" s="249">
        <v>105</v>
      </c>
      <c r="F1078" s="249">
        <v>2140</v>
      </c>
      <c r="G1078" s="250" t="s">
        <v>161</v>
      </c>
      <c r="H1078" s="249">
        <v>126</v>
      </c>
      <c r="I1078" s="249">
        <v>6</v>
      </c>
      <c r="J1078" s="251">
        <v>54</v>
      </c>
      <c r="K1078" s="249">
        <v>24</v>
      </c>
    </row>
    <row r="1079" spans="4:11" hidden="1">
      <c r="D1079" s="249">
        <v>708</v>
      </c>
      <c r="E1079" s="249">
        <v>105</v>
      </c>
      <c r="F1079" s="249">
        <v>2140</v>
      </c>
      <c r="G1079" s="252" t="s">
        <v>161</v>
      </c>
      <c r="H1079" s="249">
        <v>126</v>
      </c>
      <c r="I1079" s="249">
        <v>6</v>
      </c>
      <c r="J1079" s="251">
        <v>54</v>
      </c>
      <c r="K1079" s="249">
        <v>24</v>
      </c>
    </row>
    <row r="1080" spans="4:11" hidden="1">
      <c r="D1080" s="249">
        <v>709</v>
      </c>
      <c r="E1080" s="249">
        <v>105</v>
      </c>
      <c r="F1080" s="249">
        <v>2140</v>
      </c>
      <c r="G1080" s="250" t="s">
        <v>161</v>
      </c>
      <c r="H1080" s="249">
        <v>126</v>
      </c>
      <c r="I1080" s="249">
        <v>6</v>
      </c>
      <c r="J1080" s="251">
        <v>54</v>
      </c>
      <c r="K1080" s="249">
        <v>24</v>
      </c>
    </row>
    <row r="1081" spans="4:11" hidden="1">
      <c r="D1081" s="249">
        <v>710</v>
      </c>
      <c r="E1081" s="249">
        <v>102</v>
      </c>
      <c r="F1081" s="249">
        <v>2150</v>
      </c>
      <c r="G1081" s="252" t="s">
        <v>161</v>
      </c>
      <c r="H1081" s="249">
        <v>147.875</v>
      </c>
      <c r="I1081" s="249">
        <v>6.5</v>
      </c>
      <c r="J1081" s="251">
        <v>58.5</v>
      </c>
      <c r="K1081" s="249">
        <v>26</v>
      </c>
    </row>
    <row r="1082" spans="4:11" hidden="1">
      <c r="D1082" s="249">
        <v>711</v>
      </c>
      <c r="E1082" s="249">
        <v>102</v>
      </c>
      <c r="F1082" s="249">
        <v>2160</v>
      </c>
      <c r="G1082" s="250" t="s">
        <v>161</v>
      </c>
      <c r="H1082" s="249">
        <v>147.875</v>
      </c>
      <c r="I1082" s="249">
        <v>6.5</v>
      </c>
      <c r="J1082" s="251">
        <v>58.5</v>
      </c>
      <c r="K1082" s="249">
        <v>26</v>
      </c>
    </row>
    <row r="1083" spans="4:11" hidden="1">
      <c r="D1083" s="249">
        <v>712</v>
      </c>
      <c r="E1083" s="249">
        <v>102</v>
      </c>
      <c r="F1083" s="249">
        <v>2150</v>
      </c>
      <c r="G1083" s="252" t="s">
        <v>161</v>
      </c>
      <c r="H1083" s="249">
        <v>196.875</v>
      </c>
      <c r="I1083" s="249">
        <v>7.5</v>
      </c>
      <c r="J1083" s="251">
        <v>67.5</v>
      </c>
      <c r="K1083" s="249">
        <v>30</v>
      </c>
    </row>
    <row r="1084" spans="4:11" hidden="1">
      <c r="D1084" s="249">
        <v>713</v>
      </c>
      <c r="E1084" s="249">
        <v>102</v>
      </c>
      <c r="F1084" s="249">
        <v>2480</v>
      </c>
      <c r="G1084" s="250" t="s">
        <v>161</v>
      </c>
      <c r="H1084" s="249">
        <v>196.875</v>
      </c>
      <c r="I1084" s="249">
        <v>7.5</v>
      </c>
      <c r="J1084" s="251">
        <v>67.5</v>
      </c>
      <c r="K1084" s="249">
        <v>30</v>
      </c>
    </row>
    <row r="1085" spans="4:11" hidden="1">
      <c r="D1085" s="249">
        <v>714</v>
      </c>
      <c r="E1085" s="249">
        <v>102</v>
      </c>
      <c r="F1085" s="249">
        <v>2470</v>
      </c>
      <c r="G1085" s="252" t="s">
        <v>161</v>
      </c>
      <c r="H1085" s="249">
        <v>171.5</v>
      </c>
      <c r="I1085" s="249">
        <v>7</v>
      </c>
      <c r="J1085" s="251">
        <v>63</v>
      </c>
      <c r="K1085" s="249">
        <v>28</v>
      </c>
    </row>
    <row r="1086" spans="4:11" hidden="1">
      <c r="D1086" s="249">
        <v>715</v>
      </c>
      <c r="E1086" s="249">
        <v>102</v>
      </c>
      <c r="F1086" s="249">
        <v>2470</v>
      </c>
      <c r="G1086" s="250" t="s">
        <v>161</v>
      </c>
      <c r="H1086" s="249">
        <v>147.875</v>
      </c>
      <c r="I1086" s="249">
        <v>6.5</v>
      </c>
      <c r="J1086" s="251">
        <v>58.5</v>
      </c>
      <c r="K1086" s="249">
        <v>26</v>
      </c>
    </row>
    <row r="1087" spans="4:11" hidden="1">
      <c r="D1087" s="249">
        <v>716</v>
      </c>
      <c r="E1087" s="249">
        <v>96</v>
      </c>
      <c r="F1087" s="249">
        <v>2470</v>
      </c>
      <c r="G1087" s="252" t="s">
        <v>161</v>
      </c>
      <c r="H1087" s="249">
        <v>126</v>
      </c>
      <c r="I1087" s="249">
        <v>6</v>
      </c>
      <c r="J1087" s="251">
        <v>54</v>
      </c>
      <c r="K1087" s="249">
        <v>24</v>
      </c>
    </row>
    <row r="1088" spans="4:11" hidden="1">
      <c r="D1088" s="249">
        <v>717</v>
      </c>
      <c r="E1088" s="249">
        <v>96</v>
      </c>
      <c r="F1088" s="249">
        <v>2390</v>
      </c>
      <c r="G1088" s="250" t="s">
        <v>161</v>
      </c>
      <c r="H1088" s="249">
        <v>147.875</v>
      </c>
      <c r="I1088" s="249">
        <v>6.5</v>
      </c>
      <c r="J1088" s="251">
        <v>58.5</v>
      </c>
      <c r="K1088" s="249">
        <v>26</v>
      </c>
    </row>
    <row r="1089" spans="4:11" hidden="1">
      <c r="D1089" s="249">
        <v>718</v>
      </c>
      <c r="E1089" s="249">
        <v>96</v>
      </c>
      <c r="F1089" s="249">
        <v>2720</v>
      </c>
      <c r="G1089" s="252" t="s">
        <v>161</v>
      </c>
      <c r="H1089" s="249">
        <v>147.875</v>
      </c>
      <c r="I1089" s="249">
        <v>6.5</v>
      </c>
      <c r="J1089" s="251">
        <v>58.5</v>
      </c>
      <c r="K1089" s="249">
        <v>26</v>
      </c>
    </row>
    <row r="1090" spans="4:11" hidden="1">
      <c r="D1090" s="249">
        <v>719</v>
      </c>
      <c r="E1090" s="249">
        <v>96</v>
      </c>
      <c r="F1090" s="249">
        <v>2710</v>
      </c>
      <c r="G1090" s="250" t="s">
        <v>161</v>
      </c>
      <c r="H1090" s="249">
        <v>126</v>
      </c>
      <c r="I1090" s="249">
        <v>6</v>
      </c>
      <c r="J1090" s="251">
        <v>54</v>
      </c>
      <c r="K1090" s="249">
        <v>24</v>
      </c>
    </row>
    <row r="1091" spans="4:11" hidden="1">
      <c r="D1091" s="249">
        <v>720</v>
      </c>
      <c r="E1091" s="249">
        <v>96</v>
      </c>
      <c r="F1091" s="249">
        <v>2690</v>
      </c>
      <c r="G1091" s="252" t="s">
        <v>161</v>
      </c>
      <c r="H1091" s="249">
        <v>147.875</v>
      </c>
      <c r="I1091" s="249">
        <v>6.5</v>
      </c>
      <c r="J1091" s="251">
        <v>58.5</v>
      </c>
      <c r="K1091" s="249">
        <v>26</v>
      </c>
    </row>
    <row r="1092" spans="4:11" hidden="1">
      <c r="D1092" s="249">
        <v>721</v>
      </c>
      <c r="E1092" s="249">
        <v>96</v>
      </c>
      <c r="F1092" s="249">
        <v>2690</v>
      </c>
      <c r="G1092" s="250" t="s">
        <v>161</v>
      </c>
      <c r="H1092" s="249">
        <v>147.875</v>
      </c>
      <c r="I1092" s="249">
        <v>6.5</v>
      </c>
      <c r="J1092" s="251">
        <v>58.5</v>
      </c>
      <c r="K1092" s="249">
        <v>26</v>
      </c>
    </row>
    <row r="1093" spans="4:11" hidden="1">
      <c r="D1093" s="249">
        <v>722</v>
      </c>
      <c r="E1093" s="249">
        <v>106</v>
      </c>
      <c r="F1093" s="249">
        <v>2040</v>
      </c>
      <c r="G1093" s="252" t="s">
        <v>161</v>
      </c>
      <c r="H1093" s="249">
        <v>126</v>
      </c>
      <c r="I1093" s="249">
        <v>6</v>
      </c>
      <c r="J1093" s="251">
        <v>54</v>
      </c>
      <c r="K1093" s="249">
        <v>24</v>
      </c>
    </row>
    <row r="1094" spans="4:11" hidden="1">
      <c r="D1094" s="249">
        <v>723</v>
      </c>
      <c r="E1094" s="249">
        <v>106</v>
      </c>
      <c r="F1094" s="249">
        <v>2040</v>
      </c>
      <c r="G1094" s="250" t="s">
        <v>161</v>
      </c>
      <c r="H1094" s="249">
        <v>196.875</v>
      </c>
      <c r="I1094" s="249">
        <v>7.5</v>
      </c>
      <c r="J1094" s="251">
        <v>67.5</v>
      </c>
      <c r="K1094" s="249">
        <v>30</v>
      </c>
    </row>
    <row r="1095" spans="4:11" hidden="1">
      <c r="D1095" s="249">
        <v>724</v>
      </c>
      <c r="E1095" s="249">
        <v>110</v>
      </c>
      <c r="F1095" s="249">
        <v>2040</v>
      </c>
      <c r="G1095" s="252" t="s">
        <v>161</v>
      </c>
      <c r="H1095" s="249">
        <v>126</v>
      </c>
      <c r="I1095" s="249">
        <v>6</v>
      </c>
      <c r="J1095" s="251">
        <v>54</v>
      </c>
      <c r="K1095" s="249">
        <v>24</v>
      </c>
    </row>
    <row r="1096" spans="4:11" hidden="1">
      <c r="D1096" s="249">
        <v>725</v>
      </c>
      <c r="E1096" s="249">
        <v>110</v>
      </c>
      <c r="F1096" s="249">
        <v>2030</v>
      </c>
      <c r="G1096" s="250" t="s">
        <v>161</v>
      </c>
      <c r="H1096" s="249">
        <v>126</v>
      </c>
      <c r="I1096" s="249">
        <v>6</v>
      </c>
      <c r="J1096" s="251">
        <v>54</v>
      </c>
      <c r="K1096" s="249">
        <v>24</v>
      </c>
    </row>
    <row r="1097" spans="4:11" hidden="1">
      <c r="D1097" s="249">
        <v>726</v>
      </c>
      <c r="E1097" s="249">
        <v>110</v>
      </c>
      <c r="F1097" s="249">
        <v>2040</v>
      </c>
      <c r="G1097" s="252" t="s">
        <v>161</v>
      </c>
      <c r="H1097" s="249">
        <v>126</v>
      </c>
      <c r="I1097" s="249">
        <v>6</v>
      </c>
      <c r="J1097" s="251">
        <v>54</v>
      </c>
      <c r="K1097" s="249">
        <v>24</v>
      </c>
    </row>
    <row r="1098" spans="4:11" hidden="1">
      <c r="D1098" s="249">
        <v>727</v>
      </c>
      <c r="E1098" s="249">
        <v>110</v>
      </c>
      <c r="F1098" s="249">
        <v>2040</v>
      </c>
      <c r="G1098" s="250" t="s">
        <v>161</v>
      </c>
      <c r="H1098" s="249">
        <v>126</v>
      </c>
      <c r="I1098" s="249">
        <v>6</v>
      </c>
      <c r="J1098" s="251">
        <v>54</v>
      </c>
      <c r="K1098" s="249">
        <v>24</v>
      </c>
    </row>
    <row r="1099" spans="4:11" hidden="1">
      <c r="D1099" s="249">
        <v>728</v>
      </c>
      <c r="E1099" s="249">
        <v>110</v>
      </c>
      <c r="F1099" s="249">
        <v>2030</v>
      </c>
      <c r="G1099" s="252" t="s">
        <v>161</v>
      </c>
      <c r="H1099" s="249">
        <v>108</v>
      </c>
      <c r="I1099" s="249">
        <v>6</v>
      </c>
      <c r="J1099" s="251">
        <v>48</v>
      </c>
      <c r="K1099" s="249">
        <v>18</v>
      </c>
    </row>
    <row r="1100" spans="4:11" hidden="1">
      <c r="D1100" s="249">
        <v>729</v>
      </c>
      <c r="E1100" s="249">
        <v>110</v>
      </c>
      <c r="F1100" s="249">
        <v>2040</v>
      </c>
      <c r="G1100" s="250" t="s">
        <v>161</v>
      </c>
      <c r="H1100" s="249">
        <v>462.875</v>
      </c>
      <c r="I1100" s="249">
        <v>11.5</v>
      </c>
      <c r="J1100" s="251">
        <v>103.5</v>
      </c>
      <c r="K1100" s="249">
        <v>46</v>
      </c>
    </row>
    <row r="1101" spans="4:11" hidden="1">
      <c r="D1101" s="249">
        <v>730</v>
      </c>
      <c r="E1101" s="249">
        <v>106</v>
      </c>
      <c r="F1101" s="249">
        <v>2040</v>
      </c>
      <c r="G1101" s="252" t="s">
        <v>161</v>
      </c>
      <c r="H1101" s="249">
        <v>126</v>
      </c>
      <c r="I1101" s="249">
        <v>6</v>
      </c>
      <c r="J1101" s="251">
        <v>54</v>
      </c>
      <c r="K1101" s="249">
        <v>24</v>
      </c>
    </row>
    <row r="1102" spans="4:11" hidden="1">
      <c r="D1102" s="249">
        <v>731</v>
      </c>
      <c r="E1102" s="249">
        <v>106</v>
      </c>
      <c r="F1102" s="249">
        <v>2040</v>
      </c>
      <c r="G1102" s="250" t="s">
        <v>161</v>
      </c>
      <c r="H1102" s="249">
        <v>126</v>
      </c>
      <c r="I1102" s="249">
        <v>6</v>
      </c>
      <c r="J1102" s="251">
        <v>54</v>
      </c>
      <c r="K1102" s="249">
        <v>24</v>
      </c>
    </row>
    <row r="1103" spans="4:11" hidden="1">
      <c r="D1103" s="249">
        <v>732</v>
      </c>
      <c r="E1103" s="249">
        <v>97</v>
      </c>
      <c r="F1103" s="249">
        <v>2030</v>
      </c>
      <c r="G1103" s="252" t="s">
        <v>161</v>
      </c>
      <c r="H1103" s="249">
        <v>147.875</v>
      </c>
      <c r="I1103" s="249">
        <v>6.5</v>
      </c>
      <c r="J1103" s="251">
        <v>58.5</v>
      </c>
      <c r="K1103" s="249">
        <v>26</v>
      </c>
    </row>
    <row r="1104" spans="4:11" hidden="1">
      <c r="D1104" s="249">
        <v>733</v>
      </c>
      <c r="E1104" s="249">
        <v>97</v>
      </c>
      <c r="F1104" s="249">
        <v>2680</v>
      </c>
      <c r="G1104" s="250" t="s">
        <v>161</v>
      </c>
      <c r="H1104" s="249">
        <v>147.875</v>
      </c>
      <c r="I1104" s="249">
        <v>6.5</v>
      </c>
      <c r="J1104" s="251">
        <v>58.5</v>
      </c>
      <c r="K1104" s="249">
        <v>26</v>
      </c>
    </row>
    <row r="1105" spans="4:11" hidden="1">
      <c r="D1105" s="249">
        <v>734</v>
      </c>
      <c r="E1105" s="249">
        <v>96</v>
      </c>
      <c r="F1105" s="249">
        <v>2710</v>
      </c>
      <c r="G1105" s="252" t="s">
        <v>161</v>
      </c>
      <c r="H1105" s="249">
        <v>224</v>
      </c>
      <c r="I1105" s="249">
        <v>8</v>
      </c>
      <c r="J1105" s="251">
        <v>72</v>
      </c>
      <c r="K1105" s="249">
        <v>32</v>
      </c>
    </row>
    <row r="1106" spans="4:11" hidden="1">
      <c r="D1106" s="249">
        <v>735</v>
      </c>
      <c r="E1106" s="249">
        <v>97</v>
      </c>
      <c r="F1106" s="249">
        <v>2690</v>
      </c>
      <c r="G1106" s="250" t="s">
        <v>161</v>
      </c>
      <c r="H1106" s="249">
        <v>171.5</v>
      </c>
      <c r="I1106" s="249">
        <v>7</v>
      </c>
      <c r="J1106" s="251">
        <v>63</v>
      </c>
      <c r="K1106" s="249">
        <v>28</v>
      </c>
    </row>
    <row r="1107" spans="4:11" hidden="1">
      <c r="D1107" s="249">
        <v>736</v>
      </c>
      <c r="E1107" s="249">
        <v>97</v>
      </c>
      <c r="F1107" s="249">
        <v>2040</v>
      </c>
      <c r="G1107" s="252" t="s">
        <v>161</v>
      </c>
      <c r="H1107" s="249">
        <v>171.5</v>
      </c>
      <c r="I1107" s="249">
        <v>7</v>
      </c>
      <c r="J1107" s="251">
        <v>63</v>
      </c>
      <c r="K1107" s="249">
        <v>28</v>
      </c>
    </row>
    <row r="1108" spans="4:11" hidden="1">
      <c r="D1108" s="249">
        <v>737</v>
      </c>
      <c r="E1108" s="249">
        <v>107</v>
      </c>
      <c r="F1108" s="249">
        <v>2040</v>
      </c>
      <c r="G1108" s="250" t="s">
        <v>161</v>
      </c>
      <c r="H1108" s="249">
        <v>147.875</v>
      </c>
      <c r="I1108" s="249">
        <v>6.5</v>
      </c>
      <c r="J1108" s="251">
        <v>58.5</v>
      </c>
      <c r="K1108" s="249">
        <v>26</v>
      </c>
    </row>
    <row r="1109" spans="4:11" hidden="1">
      <c r="D1109" s="249">
        <v>738</v>
      </c>
      <c r="E1109" s="249">
        <v>107</v>
      </c>
      <c r="F1109" s="249">
        <v>2040</v>
      </c>
      <c r="G1109" s="252" t="s">
        <v>161</v>
      </c>
      <c r="H1109" s="249">
        <v>126</v>
      </c>
      <c r="I1109" s="249">
        <v>6</v>
      </c>
      <c r="J1109" s="251">
        <v>54</v>
      </c>
      <c r="K1109" s="249">
        <v>24</v>
      </c>
    </row>
    <row r="1110" spans="4:11" hidden="1">
      <c r="D1110" s="249">
        <v>739</v>
      </c>
      <c r="E1110" s="249">
        <v>107</v>
      </c>
      <c r="F1110" s="249">
        <v>2040</v>
      </c>
      <c r="G1110" s="250" t="s">
        <v>161</v>
      </c>
      <c r="H1110" s="249">
        <v>252.875</v>
      </c>
      <c r="I1110" s="249">
        <v>8.5</v>
      </c>
      <c r="J1110" s="251">
        <v>76.5</v>
      </c>
      <c r="K1110" s="249">
        <v>34</v>
      </c>
    </row>
    <row r="1111" spans="4:11" hidden="1">
      <c r="D1111" s="249">
        <v>740</v>
      </c>
      <c r="E1111" s="249">
        <v>107</v>
      </c>
      <c r="F1111" s="249">
        <v>910</v>
      </c>
      <c r="G1111" s="252" t="s">
        <v>161</v>
      </c>
      <c r="H1111" s="249">
        <v>462.875</v>
      </c>
      <c r="I1111" s="249">
        <v>11.5</v>
      </c>
      <c r="J1111" s="251">
        <v>103.5</v>
      </c>
      <c r="K1111" s="249">
        <v>46</v>
      </c>
    </row>
    <row r="1112" spans="4:11" hidden="1">
      <c r="D1112" s="249">
        <v>741</v>
      </c>
      <c r="E1112" s="249">
        <v>107</v>
      </c>
      <c r="F1112" s="249">
        <v>910</v>
      </c>
      <c r="G1112" s="250" t="s">
        <v>161</v>
      </c>
      <c r="H1112" s="249">
        <v>462.875</v>
      </c>
      <c r="I1112" s="249">
        <v>11.5</v>
      </c>
      <c r="J1112" s="251">
        <v>103.5</v>
      </c>
      <c r="K1112" s="249">
        <v>46</v>
      </c>
    </row>
    <row r="1113" spans="4:11" hidden="1">
      <c r="D1113" s="249">
        <v>742</v>
      </c>
      <c r="E1113" s="249">
        <v>107</v>
      </c>
      <c r="F1113" s="249">
        <v>2040</v>
      </c>
      <c r="G1113" s="252" t="s">
        <v>161</v>
      </c>
      <c r="H1113" s="249">
        <v>462.875</v>
      </c>
      <c r="I1113" s="249">
        <v>11.5</v>
      </c>
      <c r="J1113" s="251">
        <v>103.5</v>
      </c>
      <c r="K1113" s="249">
        <v>46</v>
      </c>
    </row>
    <row r="1114" spans="4:11" hidden="1">
      <c r="D1114" s="249">
        <v>743</v>
      </c>
      <c r="E1114" s="249">
        <v>107</v>
      </c>
      <c r="F1114" s="249">
        <v>2040</v>
      </c>
      <c r="G1114" s="250" t="s">
        <v>161</v>
      </c>
      <c r="H1114" s="249">
        <v>126</v>
      </c>
      <c r="I1114" s="249">
        <v>6</v>
      </c>
      <c r="J1114" s="251">
        <v>54</v>
      </c>
      <c r="K1114" s="249">
        <v>24</v>
      </c>
    </row>
    <row r="1115" spans="4:11" hidden="1">
      <c r="D1115" s="249">
        <v>744</v>
      </c>
      <c r="E1115" s="249">
        <v>107</v>
      </c>
      <c r="F1115" s="249">
        <v>2210</v>
      </c>
      <c r="G1115" s="252" t="s">
        <v>161</v>
      </c>
      <c r="H1115" s="249">
        <v>126</v>
      </c>
      <c r="I1115" s="249">
        <v>6</v>
      </c>
      <c r="J1115" s="251">
        <v>54</v>
      </c>
      <c r="K1115" s="249">
        <v>24</v>
      </c>
    </row>
    <row r="1116" spans="4:11" hidden="1">
      <c r="D1116" s="249">
        <v>745</v>
      </c>
      <c r="E1116" s="249">
        <v>98</v>
      </c>
      <c r="F1116" s="249">
        <v>2690</v>
      </c>
      <c r="G1116" s="250" t="s">
        <v>161</v>
      </c>
      <c r="H1116" s="249">
        <v>126</v>
      </c>
      <c r="I1116" s="249">
        <v>6</v>
      </c>
      <c r="J1116" s="251">
        <v>54</v>
      </c>
      <c r="K1116" s="249">
        <v>24</v>
      </c>
    </row>
    <row r="1117" spans="4:11" hidden="1">
      <c r="D1117" s="249">
        <v>746</v>
      </c>
      <c r="E1117" s="249">
        <v>98</v>
      </c>
      <c r="F1117" s="249">
        <v>2700</v>
      </c>
      <c r="G1117" s="252" t="s">
        <v>161</v>
      </c>
      <c r="H1117" s="249">
        <v>126</v>
      </c>
      <c r="I1117" s="249">
        <v>6</v>
      </c>
      <c r="J1117" s="251">
        <v>54</v>
      </c>
      <c r="K1117" s="249">
        <v>24</v>
      </c>
    </row>
    <row r="1118" spans="4:11" hidden="1">
      <c r="D1118" s="249">
        <v>747</v>
      </c>
      <c r="E1118" s="249">
        <v>98</v>
      </c>
      <c r="F1118" s="249">
        <v>2710</v>
      </c>
      <c r="G1118" s="250" t="s">
        <v>161</v>
      </c>
      <c r="H1118" s="249">
        <v>147.875</v>
      </c>
      <c r="I1118" s="249">
        <v>6.5</v>
      </c>
      <c r="J1118" s="251">
        <v>58.5</v>
      </c>
      <c r="K1118" s="249">
        <v>26</v>
      </c>
    </row>
    <row r="1119" spans="4:11" hidden="1">
      <c r="D1119" s="249">
        <v>748</v>
      </c>
      <c r="E1119" s="249">
        <v>108</v>
      </c>
      <c r="F1119" s="249">
        <v>2380</v>
      </c>
      <c r="G1119" s="252" t="s">
        <v>161</v>
      </c>
      <c r="H1119" s="249">
        <v>147.875</v>
      </c>
      <c r="I1119" s="249">
        <v>6.5</v>
      </c>
      <c r="J1119" s="251">
        <v>58.5</v>
      </c>
      <c r="K1119" s="249">
        <v>26</v>
      </c>
    </row>
    <row r="1120" spans="4:11" hidden="1">
      <c r="D1120" s="249">
        <v>749</v>
      </c>
      <c r="E1120" s="249">
        <v>107</v>
      </c>
      <c r="F1120" s="249">
        <v>2050</v>
      </c>
      <c r="G1120" s="250" t="s">
        <v>161</v>
      </c>
      <c r="H1120" s="249">
        <v>126</v>
      </c>
      <c r="I1120" s="249">
        <v>6</v>
      </c>
      <c r="J1120" s="251">
        <v>54</v>
      </c>
      <c r="K1120" s="249">
        <v>24</v>
      </c>
    </row>
    <row r="1121" spans="4:11" hidden="1">
      <c r="D1121" s="249">
        <v>750</v>
      </c>
      <c r="E1121" s="249">
        <v>108</v>
      </c>
      <c r="F1121" s="249">
        <v>1410</v>
      </c>
      <c r="G1121" s="252" t="s">
        <v>161</v>
      </c>
      <c r="H1121" s="249">
        <v>171.5</v>
      </c>
      <c r="I1121" s="249">
        <v>7</v>
      </c>
      <c r="J1121" s="251">
        <v>63</v>
      </c>
      <c r="K1121" s="249">
        <v>28</v>
      </c>
    </row>
    <row r="1122" spans="4:11" hidden="1">
      <c r="D1122" s="249">
        <v>751</v>
      </c>
      <c r="E1122" s="249">
        <v>107</v>
      </c>
      <c r="F1122" s="249">
        <v>2050</v>
      </c>
      <c r="G1122" s="250" t="s">
        <v>161</v>
      </c>
      <c r="H1122" s="249">
        <v>462.875</v>
      </c>
      <c r="I1122" s="249">
        <v>11.5</v>
      </c>
      <c r="J1122" s="251">
        <v>103.5</v>
      </c>
      <c r="K1122" s="249">
        <v>46</v>
      </c>
    </row>
    <row r="1123" spans="4:11" hidden="1">
      <c r="D1123" s="249">
        <v>752</v>
      </c>
      <c r="E1123" s="249">
        <v>108</v>
      </c>
      <c r="F1123" s="249">
        <v>2370</v>
      </c>
      <c r="G1123" s="252" t="s">
        <v>161</v>
      </c>
      <c r="H1123" s="249">
        <v>126</v>
      </c>
      <c r="I1123" s="249">
        <v>6</v>
      </c>
      <c r="J1123" s="251">
        <v>54</v>
      </c>
      <c r="K1123" s="249">
        <v>24</v>
      </c>
    </row>
    <row r="1124" spans="4:11" hidden="1">
      <c r="D1124" s="249">
        <v>753</v>
      </c>
      <c r="E1124" s="249">
        <v>108</v>
      </c>
      <c r="F1124" s="249">
        <v>2370</v>
      </c>
      <c r="G1124" s="250" t="s">
        <v>161</v>
      </c>
      <c r="H1124" s="249">
        <v>126</v>
      </c>
      <c r="I1124" s="249">
        <v>6</v>
      </c>
      <c r="J1124" s="251">
        <v>54</v>
      </c>
      <c r="K1124" s="249">
        <v>24</v>
      </c>
    </row>
    <row r="1125" spans="4:11" hidden="1">
      <c r="D1125" s="249">
        <v>754</v>
      </c>
      <c r="E1125" s="249">
        <v>108</v>
      </c>
      <c r="F1125" s="249">
        <v>2370</v>
      </c>
      <c r="G1125" s="252" t="s">
        <v>161</v>
      </c>
      <c r="H1125" s="249">
        <v>462.875</v>
      </c>
      <c r="I1125" s="249">
        <v>11.5</v>
      </c>
      <c r="J1125" s="251">
        <v>103.5</v>
      </c>
      <c r="K1125" s="249">
        <v>46</v>
      </c>
    </row>
    <row r="1126" spans="4:11" hidden="1">
      <c r="D1126" s="249">
        <v>755</v>
      </c>
      <c r="E1126" s="249">
        <v>108</v>
      </c>
      <c r="F1126" s="249">
        <v>2380</v>
      </c>
      <c r="G1126" s="250" t="s">
        <v>161</v>
      </c>
      <c r="H1126" s="249">
        <v>126</v>
      </c>
      <c r="I1126" s="249">
        <v>6</v>
      </c>
      <c r="J1126" s="251">
        <v>54</v>
      </c>
      <c r="K1126" s="249">
        <v>24</v>
      </c>
    </row>
    <row r="1127" spans="4:11" hidden="1">
      <c r="D1127" s="249">
        <v>756</v>
      </c>
      <c r="E1127" s="249">
        <v>108</v>
      </c>
      <c r="F1127" s="249">
        <v>2380</v>
      </c>
      <c r="G1127" s="252" t="s">
        <v>161</v>
      </c>
      <c r="H1127" s="249">
        <v>126</v>
      </c>
      <c r="I1127" s="249">
        <v>6</v>
      </c>
      <c r="J1127" s="251">
        <v>54</v>
      </c>
      <c r="K1127" s="249">
        <v>24</v>
      </c>
    </row>
    <row r="1128" spans="4:11" hidden="1">
      <c r="D1128" s="249">
        <v>757</v>
      </c>
      <c r="E1128" s="249">
        <v>111</v>
      </c>
      <c r="F1128" s="249">
        <v>2380</v>
      </c>
      <c r="G1128" s="250" t="s">
        <v>161</v>
      </c>
      <c r="H1128" s="249">
        <v>126</v>
      </c>
      <c r="I1128" s="249">
        <v>6</v>
      </c>
      <c r="J1128" s="251">
        <v>54</v>
      </c>
      <c r="K1128" s="249">
        <v>24</v>
      </c>
    </row>
    <row r="1129" spans="4:11" hidden="1">
      <c r="D1129" s="249">
        <v>758</v>
      </c>
      <c r="E1129" s="249">
        <v>111</v>
      </c>
      <c r="F1129" s="249">
        <v>2380</v>
      </c>
      <c r="G1129" s="252" t="s">
        <v>161</v>
      </c>
      <c r="H1129" s="249">
        <v>126</v>
      </c>
      <c r="I1129" s="249">
        <v>6</v>
      </c>
      <c r="J1129" s="251">
        <v>54</v>
      </c>
      <c r="K1129" s="249">
        <v>24</v>
      </c>
    </row>
    <row r="1130" spans="4:11" hidden="1">
      <c r="D1130" s="249">
        <v>759</v>
      </c>
      <c r="E1130" s="249">
        <v>108</v>
      </c>
      <c r="F1130" s="249">
        <v>2145</v>
      </c>
      <c r="G1130" s="250" t="s">
        <v>161</v>
      </c>
      <c r="H1130" s="249">
        <v>216.91900000000001</v>
      </c>
      <c r="I1130" s="249">
        <v>7.5</v>
      </c>
      <c r="J1130" s="251">
        <v>67.48</v>
      </c>
      <c r="K1130" s="249">
        <v>29.97</v>
      </c>
    </row>
    <row r="1131" spans="4:11" hidden="1"/>
    <row r="1132" spans="4:11" hidden="1"/>
  </sheetData>
  <sheetProtection formatCells="0" formatColumns="0" formatRows="0" insertColumns="0" insertRows="0" insertHyperlinks="0" deleteColumns="0" deleteRows="0"/>
  <dataConsolidate/>
  <mergeCells count="211">
    <mergeCell ref="B358:E358"/>
    <mergeCell ref="I358:K358"/>
    <mergeCell ref="D301:G301"/>
    <mergeCell ref="D302:G302"/>
    <mergeCell ref="B342:K342"/>
    <mergeCell ref="B343:K343"/>
    <mergeCell ref="E344:L344"/>
    <mergeCell ref="A345:L345"/>
    <mergeCell ref="A347:L350"/>
    <mergeCell ref="B357:E357"/>
    <mergeCell ref="B331:K331"/>
    <mergeCell ref="B332:K332"/>
    <mergeCell ref="A336:L336"/>
    <mergeCell ref="A337:C337"/>
    <mergeCell ref="B340:I340"/>
    <mergeCell ref="J340:L340"/>
    <mergeCell ref="K325:L325"/>
    <mergeCell ref="B326:C326"/>
    <mergeCell ref="D326:F326"/>
    <mergeCell ref="K326:L326"/>
    <mergeCell ref="K327:L327"/>
    <mergeCell ref="B329:I329"/>
    <mergeCell ref="J329:L329"/>
    <mergeCell ref="C319:E319"/>
    <mergeCell ref="C320:E320"/>
    <mergeCell ref="C321:E321"/>
    <mergeCell ref="C322:E322"/>
    <mergeCell ref="B325:C325"/>
    <mergeCell ref="D325:F325"/>
    <mergeCell ref="K313:L313"/>
    <mergeCell ref="K314:L314"/>
    <mergeCell ref="K315:L315"/>
    <mergeCell ref="K316:L316"/>
    <mergeCell ref="K317:L317"/>
    <mergeCell ref="K318:L318"/>
    <mergeCell ref="D303:G303"/>
    <mergeCell ref="K308:L308"/>
    <mergeCell ref="K309:L309"/>
    <mergeCell ref="K310:L310"/>
    <mergeCell ref="K311:L311"/>
    <mergeCell ref="K312:L312"/>
    <mergeCell ref="B298:C298"/>
    <mergeCell ref="K298:L298"/>
    <mergeCell ref="K299:L299"/>
    <mergeCell ref="K300:L300"/>
    <mergeCell ref="A292:B292"/>
    <mergeCell ref="C292:H292"/>
    <mergeCell ref="J292:L292"/>
    <mergeCell ref="A294:L294"/>
    <mergeCell ref="D296:G296"/>
    <mergeCell ref="B297:C297"/>
    <mergeCell ref="K297:L297"/>
    <mergeCell ref="A290:B290"/>
    <mergeCell ref="C290:H290"/>
    <mergeCell ref="J290:L290"/>
    <mergeCell ref="A291:B291"/>
    <mergeCell ref="C291:H291"/>
    <mergeCell ref="J291:L291"/>
    <mergeCell ref="A222:B222"/>
    <mergeCell ref="C222:H222"/>
    <mergeCell ref="J222:L222"/>
    <mergeCell ref="A224:L224"/>
    <mergeCell ref="B288:E288"/>
    <mergeCell ref="B289:E289"/>
    <mergeCell ref="B218:E218"/>
    <mergeCell ref="B219:E219"/>
    <mergeCell ref="A220:B220"/>
    <mergeCell ref="C220:H220"/>
    <mergeCell ref="J220:L220"/>
    <mergeCell ref="A221:B221"/>
    <mergeCell ref="C221:H221"/>
    <mergeCell ref="J221:L221"/>
    <mergeCell ref="B204:C204"/>
    <mergeCell ref="D204:L204"/>
    <mergeCell ref="B205:C205"/>
    <mergeCell ref="D205:L205"/>
    <mergeCell ref="A207:L207"/>
    <mergeCell ref="A208:L213"/>
    <mergeCell ref="B201:C201"/>
    <mergeCell ref="D201:L201"/>
    <mergeCell ref="B202:C202"/>
    <mergeCell ref="D202:L202"/>
    <mergeCell ref="B203:C203"/>
    <mergeCell ref="D203:L203"/>
    <mergeCell ref="A153:L153"/>
    <mergeCell ref="A159:E159"/>
    <mergeCell ref="A160:E160"/>
    <mergeCell ref="F160:G160"/>
    <mergeCell ref="A199:L199"/>
    <mergeCell ref="B200:C200"/>
    <mergeCell ref="D200:L200"/>
    <mergeCell ref="A150:B150"/>
    <mergeCell ref="C150:H150"/>
    <mergeCell ref="J150:L150"/>
    <mergeCell ref="A151:B151"/>
    <mergeCell ref="C151:H151"/>
    <mergeCell ref="J151:L151"/>
    <mergeCell ref="I144:K144"/>
    <mergeCell ref="I145:K145"/>
    <mergeCell ref="I146:K146"/>
    <mergeCell ref="B148:E148"/>
    <mergeCell ref="A149:B149"/>
    <mergeCell ref="C149:H149"/>
    <mergeCell ref="J149:L149"/>
    <mergeCell ref="I136:K136"/>
    <mergeCell ref="J137:K137"/>
    <mergeCell ref="J138:K138"/>
    <mergeCell ref="J139:K139"/>
    <mergeCell ref="I140:K141"/>
    <mergeCell ref="I143:K143"/>
    <mergeCell ref="J130:K130"/>
    <mergeCell ref="J131:K131"/>
    <mergeCell ref="I132:K132"/>
    <mergeCell ref="J133:K133"/>
    <mergeCell ref="J134:K134"/>
    <mergeCell ref="J135:K135"/>
    <mergeCell ref="I124:K124"/>
    <mergeCell ref="J125:K125"/>
    <mergeCell ref="J126:K126"/>
    <mergeCell ref="J127:K127"/>
    <mergeCell ref="I128:K128"/>
    <mergeCell ref="J129:K129"/>
    <mergeCell ref="J118:K118"/>
    <mergeCell ref="J119:K119"/>
    <mergeCell ref="I120:K120"/>
    <mergeCell ref="J121:K121"/>
    <mergeCell ref="J122:K122"/>
    <mergeCell ref="J123:K123"/>
    <mergeCell ref="I112:K112"/>
    <mergeCell ref="J113:K113"/>
    <mergeCell ref="J114:K114"/>
    <mergeCell ref="J115:K115"/>
    <mergeCell ref="I116:K116"/>
    <mergeCell ref="J117:K117"/>
    <mergeCell ref="A98:L98"/>
    <mergeCell ref="D106:H106"/>
    <mergeCell ref="I108:K108"/>
    <mergeCell ref="J109:K109"/>
    <mergeCell ref="J110:K110"/>
    <mergeCell ref="J111:K111"/>
    <mergeCell ref="A92:L92"/>
    <mergeCell ref="A93:L93"/>
    <mergeCell ref="A94:L94"/>
    <mergeCell ref="A95:L95"/>
    <mergeCell ref="A96:L96"/>
    <mergeCell ref="A97:L97"/>
    <mergeCell ref="A86:L86"/>
    <mergeCell ref="A87:L87"/>
    <mergeCell ref="A88:L88"/>
    <mergeCell ref="A89:L89"/>
    <mergeCell ref="A90:L90"/>
    <mergeCell ref="A91:L91"/>
    <mergeCell ref="A80:L80"/>
    <mergeCell ref="A81:L81"/>
    <mergeCell ref="A82:L82"/>
    <mergeCell ref="A83:L83"/>
    <mergeCell ref="A84:L84"/>
    <mergeCell ref="A85:L85"/>
    <mergeCell ref="A77:B77"/>
    <mergeCell ref="C77:H77"/>
    <mergeCell ref="J77:L77"/>
    <mergeCell ref="A78:B78"/>
    <mergeCell ref="C78:H78"/>
    <mergeCell ref="J78:L78"/>
    <mergeCell ref="B52:L55"/>
    <mergeCell ref="A57:L60"/>
    <mergeCell ref="A62:L62"/>
    <mergeCell ref="A68:L69"/>
    <mergeCell ref="B75:E75"/>
    <mergeCell ref="A76:B76"/>
    <mergeCell ref="C76:H76"/>
    <mergeCell ref="J76:L76"/>
    <mergeCell ref="D38:E38"/>
    <mergeCell ref="F38:H38"/>
    <mergeCell ref="J38:L38"/>
    <mergeCell ref="B40:L43"/>
    <mergeCell ref="B44:L47"/>
    <mergeCell ref="B48:L51"/>
    <mergeCell ref="D26:L26"/>
    <mergeCell ref="D27:L29"/>
    <mergeCell ref="A33:L33"/>
    <mergeCell ref="B35:C35"/>
    <mergeCell ref="B36:C36"/>
    <mergeCell ref="B37:C37"/>
    <mergeCell ref="A22:L22"/>
    <mergeCell ref="D24:L24"/>
    <mergeCell ref="D25:L25"/>
    <mergeCell ref="D10:L10"/>
    <mergeCell ref="D11:L11"/>
    <mergeCell ref="D12:F12"/>
    <mergeCell ref="H12:J12"/>
    <mergeCell ref="D13:E13"/>
    <mergeCell ref="D14:L14"/>
    <mergeCell ref="A5:L5"/>
    <mergeCell ref="A7:L7"/>
    <mergeCell ref="A8:C8"/>
    <mergeCell ref="E8:F8"/>
    <mergeCell ref="H8:I8"/>
    <mergeCell ref="J8:L8"/>
    <mergeCell ref="D15:L18"/>
    <mergeCell ref="D19:L19"/>
    <mergeCell ref="D20:L20"/>
    <mergeCell ref="A1:B1"/>
    <mergeCell ref="C1:H1"/>
    <mergeCell ref="J1:L1"/>
    <mergeCell ref="A2:B2"/>
    <mergeCell ref="C2:H2"/>
    <mergeCell ref="J2:L2"/>
    <mergeCell ref="A3:B3"/>
    <mergeCell ref="C3:H3"/>
    <mergeCell ref="J3:L3"/>
  </mergeCells>
  <conditionalFormatting sqref="P111 P115 P119 P123 P127 P131 P135 P139 J118:K118 J122:K122 J126:K126 J130:K130 J134:K134 J138:K138 J110:K110 J114:K114 A110">
    <cfRule type="containsText" dxfId="22" priority="1" stopIfTrue="1" operator="containsText" text="No es = 1!">
      <formula>NOT(ISERROR(SEARCH("No es = 1!",A110)))</formula>
    </cfRule>
  </conditionalFormatting>
  <dataValidations count="4">
    <dataValidation type="list" allowBlank="1" showInputMessage="1" showErrorMessage="1" sqref="A309:A316 B201:C205">
      <formula1>$T$9:$T$243</formula1>
    </dataValidation>
    <dataValidation type="list" allowBlank="1" showInputMessage="1" showErrorMessage="1" sqref="I309:I316">
      <formula1>$N$309:$N$313</formula1>
    </dataValidation>
    <dataValidation type="list" allowBlank="1" showInputMessage="1" showErrorMessage="1" sqref="I298">
      <formula1>$N$297:$N$300</formula1>
    </dataValidation>
    <dataValidation type="list" allowBlank="1" showInputMessage="1" showErrorMessage="1" sqref="D302:G302">
      <formula1>$D$372:$D$1130</formula1>
    </dataValidation>
  </dataValidations>
  <pageMargins left="0.39370078740157483" right="0.31496062992125984" top="0.31496062992125984" bottom="0.31496062992125984" header="0.31496062992125984" footer="0.31496062992125984"/>
  <pageSetup paperSize="218" scale="85" fitToHeight="2" orientation="portrait" horizontalDpi="300" verticalDpi="300" r:id="rId1"/>
  <headerFooter>
    <oddFooter>&amp;CPág. &amp;P/&amp;N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dimension ref="A1:J446"/>
  <sheetViews>
    <sheetView workbookViewId="0">
      <selection activeCell="I30" sqref="I30"/>
    </sheetView>
  </sheetViews>
  <sheetFormatPr baseColWidth="10" defaultRowHeight="12" customHeight="1"/>
  <cols>
    <col min="1" max="1" width="37" style="236" bestFit="1" customWidth="1"/>
    <col min="2" max="2" width="11.28515625" style="237" bestFit="1" customWidth="1"/>
    <col min="3" max="3" width="20.5703125" style="236" bestFit="1" customWidth="1"/>
    <col min="4" max="4" width="44.140625" style="234" hidden="1" customWidth="1"/>
    <col min="5" max="5" width="10.85546875" style="234" bestFit="1" customWidth="1"/>
    <col min="6" max="6" width="8.5703125" style="234" customWidth="1"/>
    <col min="7" max="7" width="9.7109375" style="234" bestFit="1" customWidth="1"/>
    <col min="8" max="8" width="12.28515625" style="234" customWidth="1"/>
    <col min="11" max="16384" width="11.42578125" style="234"/>
  </cols>
  <sheetData>
    <row r="1" spans="1:10" ht="12" customHeight="1">
      <c r="A1" s="230" t="s">
        <v>870</v>
      </c>
      <c r="B1" s="231" t="s">
        <v>871</v>
      </c>
      <c r="C1" s="232" t="s">
        <v>861</v>
      </c>
      <c r="D1" s="233" t="s">
        <v>872</v>
      </c>
      <c r="E1" s="233" t="s">
        <v>1308</v>
      </c>
      <c r="F1" s="233" t="s">
        <v>1309</v>
      </c>
      <c r="G1" s="233" t="s">
        <v>1310</v>
      </c>
      <c r="H1" s="233" t="s">
        <v>1311</v>
      </c>
      <c r="I1" s="234"/>
      <c r="J1" s="234"/>
    </row>
    <row r="2" spans="1:10" ht="12" customHeight="1">
      <c r="A2" s="230" t="s">
        <v>873</v>
      </c>
      <c r="B2" s="231">
        <v>71</v>
      </c>
      <c r="C2" s="230" t="s">
        <v>874</v>
      </c>
      <c r="D2" s="235" t="str">
        <f t="shared" ref="D2:D65" si="0">CONCATENATE(C2," ",A2)</f>
        <v>UNIDAD HABITACIONAL 2001</v>
      </c>
      <c r="E2" s="233">
        <v>423.5</v>
      </c>
      <c r="F2" s="235">
        <v>11</v>
      </c>
      <c r="G2" s="233">
        <v>99</v>
      </c>
      <c r="H2" s="233">
        <v>44</v>
      </c>
      <c r="I2" s="234"/>
      <c r="J2" s="234"/>
    </row>
    <row r="3" spans="1:10" ht="12" customHeight="1">
      <c r="A3" s="230" t="s">
        <v>875</v>
      </c>
      <c r="B3" s="231">
        <v>107</v>
      </c>
      <c r="C3" s="230" t="s">
        <v>876</v>
      </c>
      <c r="D3" s="235" t="str">
        <f t="shared" si="0"/>
        <v>COLONIA 1 DE MAYO</v>
      </c>
      <c r="E3" s="233">
        <v>147.875</v>
      </c>
      <c r="F3" s="235">
        <v>6.5</v>
      </c>
      <c r="G3" s="233">
        <v>58.5</v>
      </c>
      <c r="H3" s="233">
        <v>26</v>
      </c>
      <c r="I3" s="234"/>
      <c r="J3" s="234"/>
    </row>
    <row r="4" spans="1:10" ht="12" customHeight="1">
      <c r="A4" s="230" t="s">
        <v>877</v>
      </c>
      <c r="B4" s="231">
        <v>97</v>
      </c>
      <c r="C4" s="230" t="s">
        <v>876</v>
      </c>
      <c r="D4" s="235" t="str">
        <f t="shared" si="0"/>
        <v>COLONIA 18 DE MARZO</v>
      </c>
      <c r="E4" s="233">
        <v>147.875</v>
      </c>
      <c r="F4" s="235">
        <v>6.5</v>
      </c>
      <c r="G4" s="233">
        <v>58.5</v>
      </c>
      <c r="H4" s="233">
        <v>26</v>
      </c>
      <c r="I4" s="234"/>
      <c r="J4" s="234"/>
    </row>
    <row r="5" spans="1:10" ht="12" customHeight="1">
      <c r="A5" s="230" t="s">
        <v>878</v>
      </c>
      <c r="B5" s="231">
        <v>108</v>
      </c>
      <c r="C5" s="230" t="s">
        <v>876</v>
      </c>
      <c r="D5" s="235" t="str">
        <f t="shared" si="0"/>
        <v>COLONIA 5 DE MAYO PRIMERA SECCIÓN</v>
      </c>
      <c r="E5" s="233">
        <v>126</v>
      </c>
      <c r="F5" s="235">
        <v>6</v>
      </c>
      <c r="G5" s="233">
        <v>54</v>
      </c>
      <c r="H5" s="233">
        <v>24</v>
      </c>
      <c r="I5" s="234"/>
      <c r="J5" s="234"/>
    </row>
    <row r="6" spans="1:10" ht="12" customHeight="1">
      <c r="A6" s="230" t="s">
        <v>879</v>
      </c>
      <c r="B6" s="231">
        <v>101</v>
      </c>
      <c r="C6" s="230" t="s">
        <v>876</v>
      </c>
      <c r="D6" s="235" t="str">
        <f t="shared" si="0"/>
        <v>COLONIA 5 DE MAYO SEGUNDA SECCIÓN</v>
      </c>
      <c r="E6" s="233">
        <v>171.5</v>
      </c>
      <c r="F6" s="235">
        <v>7</v>
      </c>
      <c r="G6" s="233">
        <v>63</v>
      </c>
      <c r="H6" s="233">
        <v>28</v>
      </c>
      <c r="I6" s="234"/>
      <c r="J6" s="234"/>
    </row>
    <row r="7" spans="1:10" ht="12" customHeight="1">
      <c r="A7" s="230" t="s">
        <v>880</v>
      </c>
      <c r="B7" s="231">
        <v>90</v>
      </c>
      <c r="C7" s="230" t="s">
        <v>876</v>
      </c>
      <c r="D7" s="235" t="str">
        <f t="shared" si="0"/>
        <v>COLONIA 8 DE JULIO</v>
      </c>
      <c r="E7" s="233">
        <v>224</v>
      </c>
      <c r="F7" s="235">
        <v>8</v>
      </c>
      <c r="G7" s="233">
        <v>72</v>
      </c>
      <c r="H7" s="233">
        <v>32</v>
      </c>
      <c r="I7" s="234"/>
      <c r="J7" s="234"/>
    </row>
    <row r="8" spans="1:10" ht="12" customHeight="1">
      <c r="A8" s="230" t="s">
        <v>881</v>
      </c>
      <c r="B8" s="231">
        <v>32</v>
      </c>
      <c r="C8" s="230" t="s">
        <v>876</v>
      </c>
      <c r="D8" s="235" t="str">
        <f t="shared" si="0"/>
        <v>COLONIA AARON JOAQUIN</v>
      </c>
      <c r="E8" s="233">
        <v>147.875</v>
      </c>
      <c r="F8" s="235">
        <v>6.5</v>
      </c>
      <c r="G8" s="233">
        <v>58.5</v>
      </c>
      <c r="H8" s="233">
        <v>26</v>
      </c>
      <c r="I8" s="234"/>
      <c r="J8" s="234"/>
    </row>
    <row r="9" spans="1:10" ht="12" customHeight="1">
      <c r="A9" s="230" t="s">
        <v>882</v>
      </c>
      <c r="B9" s="231">
        <v>87</v>
      </c>
      <c r="C9" s="230" t="s">
        <v>876</v>
      </c>
      <c r="D9" s="235" t="str">
        <f t="shared" si="0"/>
        <v>COLONIA ABASTOS</v>
      </c>
      <c r="E9" s="233">
        <v>462.875</v>
      </c>
      <c r="F9" s="235">
        <v>11.5</v>
      </c>
      <c r="G9" s="233">
        <v>103.5</v>
      </c>
      <c r="H9" s="233">
        <v>46</v>
      </c>
      <c r="I9" s="234"/>
      <c r="J9" s="234"/>
    </row>
    <row r="10" spans="1:10" ht="12" customHeight="1">
      <c r="A10" s="230" t="s">
        <v>883</v>
      </c>
      <c r="B10" s="231">
        <v>78</v>
      </c>
      <c r="C10" s="230" t="s">
        <v>876</v>
      </c>
      <c r="D10" s="235" t="str">
        <f t="shared" si="0"/>
        <v>COLONIA ACADEMIAS</v>
      </c>
      <c r="E10" s="233">
        <v>252.875</v>
      </c>
      <c r="F10" s="235">
        <v>8.5</v>
      </c>
      <c r="G10" s="233">
        <v>76.5</v>
      </c>
      <c r="H10" s="233">
        <v>34</v>
      </c>
      <c r="I10" s="234"/>
      <c r="J10" s="234"/>
    </row>
    <row r="11" spans="1:10" ht="12" customHeight="1">
      <c r="A11" s="230" t="s">
        <v>884</v>
      </c>
      <c r="B11" s="231">
        <v>14</v>
      </c>
      <c r="C11" s="230" t="s">
        <v>876</v>
      </c>
      <c r="D11" s="235" t="str">
        <f t="shared" si="0"/>
        <v>COLONIA AGRARIA</v>
      </c>
      <c r="E11" s="233">
        <v>462.875</v>
      </c>
      <c r="F11" s="235">
        <v>11.5</v>
      </c>
      <c r="G11" s="233">
        <v>103.5</v>
      </c>
      <c r="H11" s="233">
        <v>46</v>
      </c>
      <c r="I11" s="234"/>
      <c r="J11" s="234"/>
    </row>
    <row r="12" spans="1:10" ht="12" customHeight="1">
      <c r="A12" s="230" t="s">
        <v>885</v>
      </c>
      <c r="B12" s="231">
        <v>54</v>
      </c>
      <c r="C12" s="230" t="s">
        <v>876</v>
      </c>
      <c r="D12" s="235" t="str">
        <f t="shared" si="0"/>
        <v>COLONIA AGUA AZUL</v>
      </c>
      <c r="E12" s="233">
        <v>462.875</v>
      </c>
      <c r="F12" s="235">
        <v>11.5</v>
      </c>
      <c r="G12" s="233">
        <v>103.5</v>
      </c>
      <c r="H12" s="233">
        <v>46</v>
      </c>
      <c r="I12" s="234"/>
      <c r="J12" s="234"/>
    </row>
    <row r="13" spans="1:10" ht="12" customHeight="1">
      <c r="A13" s="230" t="s">
        <v>886</v>
      </c>
      <c r="B13" s="231">
        <v>61</v>
      </c>
      <c r="C13" s="230" t="s">
        <v>876</v>
      </c>
      <c r="D13" s="235" t="str">
        <f t="shared" si="0"/>
        <v>COLONIA AGUSTÍN YAÑEZ</v>
      </c>
      <c r="E13" s="233">
        <v>196.875</v>
      </c>
      <c r="F13" s="235">
        <v>7.5</v>
      </c>
      <c r="G13" s="233">
        <v>67.5</v>
      </c>
      <c r="H13" s="233">
        <v>30</v>
      </c>
      <c r="I13" s="234"/>
      <c r="J13" s="234"/>
    </row>
    <row r="14" spans="1:10" ht="12" customHeight="1">
      <c r="A14" s="230" t="s">
        <v>887</v>
      </c>
      <c r="B14" s="231">
        <v>103</v>
      </c>
      <c r="C14" s="230" t="s">
        <v>876</v>
      </c>
      <c r="D14" s="235" t="str">
        <f t="shared" si="0"/>
        <v>COLONIA ÁLAMO INDUSTRIAL NORTE</v>
      </c>
      <c r="E14" s="233">
        <v>171.5</v>
      </c>
      <c r="F14" s="235">
        <v>7</v>
      </c>
      <c r="G14" s="233">
        <v>63</v>
      </c>
      <c r="H14" s="233">
        <v>28</v>
      </c>
      <c r="I14" s="234"/>
      <c r="J14" s="234"/>
    </row>
    <row r="15" spans="1:10" ht="12" customHeight="1">
      <c r="A15" s="230" t="s">
        <v>888</v>
      </c>
      <c r="B15" s="231">
        <v>103</v>
      </c>
      <c r="C15" s="230" t="s">
        <v>876</v>
      </c>
      <c r="D15" s="235" t="str">
        <f t="shared" si="0"/>
        <v>COLONIA ÁLAMO INDUSTRIAL SUR</v>
      </c>
      <c r="E15" s="233">
        <v>283.5</v>
      </c>
      <c r="F15" s="235">
        <v>9</v>
      </c>
      <c r="G15" s="233">
        <v>81</v>
      </c>
      <c r="H15" s="233">
        <v>36</v>
      </c>
      <c r="I15" s="234"/>
      <c r="J15" s="234"/>
    </row>
    <row r="16" spans="1:10" ht="12" customHeight="1">
      <c r="A16" s="230" t="s">
        <v>889</v>
      </c>
      <c r="B16" s="231">
        <v>36</v>
      </c>
      <c r="C16" s="230" t="s">
        <v>876</v>
      </c>
      <c r="D16" s="235" t="str">
        <f t="shared" si="0"/>
        <v>COLONIA ALCALDE BARRANQUITAS</v>
      </c>
      <c r="E16" s="233">
        <v>147.875</v>
      </c>
      <c r="F16" s="235">
        <v>6.5</v>
      </c>
      <c r="G16" s="233">
        <v>58.5</v>
      </c>
      <c r="H16" s="233">
        <v>26</v>
      </c>
      <c r="I16" s="234"/>
      <c r="J16" s="234"/>
    </row>
    <row r="17" spans="1:10" ht="12" customHeight="1">
      <c r="A17" s="230" t="s">
        <v>890</v>
      </c>
      <c r="B17" s="231">
        <v>73</v>
      </c>
      <c r="C17" s="230" t="s">
        <v>876</v>
      </c>
      <c r="D17" s="235" t="str">
        <f t="shared" si="0"/>
        <v>COLONIA ALDAMA TETLÁN PRIMERA SECCIÓN</v>
      </c>
      <c r="E17" s="233">
        <v>171.5</v>
      </c>
      <c r="F17" s="235">
        <v>7</v>
      </c>
      <c r="G17" s="233">
        <v>63</v>
      </c>
      <c r="H17" s="233">
        <v>28</v>
      </c>
      <c r="I17" s="234"/>
      <c r="J17" s="234"/>
    </row>
    <row r="18" spans="1:10" ht="12" customHeight="1">
      <c r="A18" s="230" t="s">
        <v>891</v>
      </c>
      <c r="B18" s="231">
        <v>73</v>
      </c>
      <c r="C18" s="230" t="s">
        <v>876</v>
      </c>
      <c r="D18" s="235" t="str">
        <f t="shared" si="0"/>
        <v>COLONIA ALDAMA TETLÁN SEGUNDA SECCIÓN</v>
      </c>
      <c r="E18" s="233">
        <v>171.5</v>
      </c>
      <c r="F18" s="235">
        <v>7</v>
      </c>
      <c r="G18" s="233">
        <v>63</v>
      </c>
      <c r="H18" s="233">
        <v>28</v>
      </c>
      <c r="I18" s="234"/>
      <c r="J18" s="234"/>
    </row>
    <row r="19" spans="1:10" ht="12" customHeight="1">
      <c r="A19" s="230" t="s">
        <v>892</v>
      </c>
      <c r="B19" s="231">
        <v>14</v>
      </c>
      <c r="C19" s="230" t="s">
        <v>876</v>
      </c>
      <c r="D19" s="235" t="str">
        <f t="shared" si="0"/>
        <v>COLONIA ALDRETE</v>
      </c>
      <c r="E19" s="233">
        <v>462.875</v>
      </c>
      <c r="F19" s="235">
        <v>11.5</v>
      </c>
      <c r="G19" s="233">
        <v>103.5</v>
      </c>
      <c r="H19" s="233">
        <v>46</v>
      </c>
      <c r="I19" s="234"/>
      <c r="J19" s="234"/>
    </row>
    <row r="20" spans="1:10" ht="12" customHeight="1">
      <c r="A20" s="230" t="s">
        <v>893</v>
      </c>
      <c r="B20" s="231">
        <v>47</v>
      </c>
      <c r="C20" s="230" t="s">
        <v>876</v>
      </c>
      <c r="D20" s="235" t="str">
        <f t="shared" si="0"/>
        <v>COLONIA AMERICANA ORIENTE</v>
      </c>
      <c r="E20" s="233">
        <v>283.5</v>
      </c>
      <c r="F20" s="235">
        <v>9</v>
      </c>
      <c r="G20" s="233">
        <v>81</v>
      </c>
      <c r="H20" s="233">
        <v>36</v>
      </c>
      <c r="I20" s="234"/>
      <c r="J20" s="234"/>
    </row>
    <row r="21" spans="1:10" ht="12" customHeight="1">
      <c r="A21" s="230" t="s">
        <v>894</v>
      </c>
      <c r="B21" s="231">
        <v>47</v>
      </c>
      <c r="C21" s="230" t="s">
        <v>876</v>
      </c>
      <c r="D21" s="235" t="str">
        <f t="shared" si="0"/>
        <v>COLONIA AMERICANA PONIENTE</v>
      </c>
      <c r="E21" s="233">
        <v>423.5</v>
      </c>
      <c r="F21" s="235">
        <v>11</v>
      </c>
      <c r="G21" s="233">
        <v>99</v>
      </c>
      <c r="H21" s="233">
        <v>44</v>
      </c>
      <c r="I21" s="234"/>
      <c r="J21" s="234"/>
    </row>
    <row r="22" spans="1:10" ht="12" customHeight="1">
      <c r="A22" s="230" t="s">
        <v>895</v>
      </c>
      <c r="B22" s="231">
        <v>87</v>
      </c>
      <c r="C22" s="230" t="s">
        <v>876</v>
      </c>
      <c r="D22" s="235" t="str">
        <f t="shared" si="0"/>
        <v>COLONIA AMPLIACIÓN DEL SUR</v>
      </c>
      <c r="E22" s="233">
        <v>147.875</v>
      </c>
      <c r="F22" s="235">
        <v>6.5</v>
      </c>
      <c r="G22" s="233">
        <v>58.5</v>
      </c>
      <c r="H22" s="233">
        <v>26</v>
      </c>
      <c r="I22" s="234"/>
      <c r="J22" s="234"/>
    </row>
    <row r="23" spans="1:10" ht="12" customHeight="1">
      <c r="A23" s="230" t="s">
        <v>896</v>
      </c>
      <c r="B23" s="231">
        <v>42</v>
      </c>
      <c r="C23" s="230" t="s">
        <v>876</v>
      </c>
      <c r="D23" s="235" t="str">
        <f t="shared" si="0"/>
        <v>COLONIA AMPLIACIÓN PROVINCIA</v>
      </c>
      <c r="E23" s="233">
        <v>126</v>
      </c>
      <c r="F23" s="235">
        <v>6</v>
      </c>
      <c r="G23" s="233">
        <v>54</v>
      </c>
      <c r="H23" s="233">
        <v>24</v>
      </c>
      <c r="I23" s="234"/>
      <c r="J23" s="234"/>
    </row>
    <row r="24" spans="1:10" ht="12" customHeight="1">
      <c r="A24" s="230" t="s">
        <v>897</v>
      </c>
      <c r="B24" s="231">
        <v>24</v>
      </c>
      <c r="C24" s="230" t="s">
        <v>876</v>
      </c>
      <c r="D24" s="235" t="str">
        <f t="shared" si="0"/>
        <v>COLONIA AMPLIACIÓN TALPITA</v>
      </c>
      <c r="E24" s="233">
        <v>171.5</v>
      </c>
      <c r="F24" s="235">
        <v>7</v>
      </c>
      <c r="G24" s="233">
        <v>63</v>
      </c>
      <c r="H24" s="233">
        <v>28</v>
      </c>
      <c r="I24" s="234"/>
      <c r="J24" s="234"/>
    </row>
    <row r="25" spans="1:10" ht="12" customHeight="1">
      <c r="A25" s="230" t="s">
        <v>898</v>
      </c>
      <c r="B25" s="231">
        <v>53</v>
      </c>
      <c r="C25" s="230" t="s">
        <v>899</v>
      </c>
      <c r="D25" s="235" t="str">
        <f t="shared" si="0"/>
        <v>BARRIO ANALCO</v>
      </c>
      <c r="E25" s="233">
        <v>252.875</v>
      </c>
      <c r="F25" s="235">
        <v>8.5</v>
      </c>
      <c r="G25" s="233">
        <v>76.5</v>
      </c>
      <c r="H25" s="233">
        <v>34</v>
      </c>
      <c r="I25" s="234"/>
      <c r="J25" s="234"/>
    </row>
    <row r="26" spans="1:10" ht="12" customHeight="1">
      <c r="A26" s="230" t="s">
        <v>900</v>
      </c>
      <c r="B26" s="231">
        <v>56</v>
      </c>
      <c r="C26" s="230" t="s">
        <v>876</v>
      </c>
      <c r="D26" s="235" t="str">
        <f t="shared" si="0"/>
        <v>COLONIA ANTIGUA PENAL DE OBLATOS</v>
      </c>
      <c r="E26" s="233">
        <v>224</v>
      </c>
      <c r="F26" s="235">
        <v>8</v>
      </c>
      <c r="G26" s="233">
        <v>72</v>
      </c>
      <c r="H26" s="233">
        <v>32</v>
      </c>
      <c r="I26" s="234"/>
      <c r="J26" s="234"/>
    </row>
    <row r="27" spans="1:10" ht="12" customHeight="1">
      <c r="A27" s="230" t="s">
        <v>901</v>
      </c>
      <c r="B27" s="231">
        <v>27</v>
      </c>
      <c r="C27" s="230" t="s">
        <v>874</v>
      </c>
      <c r="D27" s="235" t="str">
        <f t="shared" si="0"/>
        <v>UNIDAD HABITACIONAL ARANDAS</v>
      </c>
      <c r="E27" s="233">
        <v>147.875</v>
      </c>
      <c r="F27" s="235">
        <v>6.5</v>
      </c>
      <c r="G27" s="233">
        <v>58.5</v>
      </c>
      <c r="H27" s="233">
        <v>26</v>
      </c>
      <c r="I27" s="234"/>
      <c r="J27" s="234"/>
    </row>
    <row r="28" spans="1:10" ht="12" customHeight="1">
      <c r="A28" s="230" t="s">
        <v>901</v>
      </c>
      <c r="B28" s="231">
        <v>27</v>
      </c>
      <c r="C28" s="230" t="s">
        <v>876</v>
      </c>
      <c r="D28" s="235" t="str">
        <f t="shared" si="0"/>
        <v>COLONIA ARANDAS</v>
      </c>
      <c r="E28" s="235">
        <v>147.875</v>
      </c>
      <c r="F28" s="235">
        <v>6.5</v>
      </c>
      <c r="G28" s="235">
        <v>58.5</v>
      </c>
      <c r="H28" s="235">
        <v>26</v>
      </c>
      <c r="I28" s="234"/>
      <c r="J28" s="234"/>
    </row>
    <row r="29" spans="1:10" ht="12" customHeight="1">
      <c r="A29" s="230" t="s">
        <v>902</v>
      </c>
      <c r="B29" s="231">
        <v>104</v>
      </c>
      <c r="C29" s="230" t="s">
        <v>876</v>
      </c>
      <c r="D29" s="235" t="str">
        <f t="shared" si="0"/>
        <v>COLONIA ARBOLEDAS DEL SUR</v>
      </c>
      <c r="E29" s="233">
        <v>126</v>
      </c>
      <c r="F29" s="235">
        <v>6</v>
      </c>
      <c r="G29" s="233">
        <v>54</v>
      </c>
      <c r="H29" s="233">
        <v>24</v>
      </c>
      <c r="I29" s="234"/>
      <c r="J29" s="234"/>
    </row>
    <row r="30" spans="1:10" ht="12" customHeight="1">
      <c r="A30" s="230" t="s">
        <v>903</v>
      </c>
      <c r="B30" s="231">
        <v>63</v>
      </c>
      <c r="C30" s="230" t="s">
        <v>876</v>
      </c>
      <c r="D30" s="235" t="str">
        <f t="shared" si="0"/>
        <v>COLONIA ARCOS SUR</v>
      </c>
      <c r="E30" s="233">
        <v>283.5</v>
      </c>
      <c r="F30" s="235">
        <v>9</v>
      </c>
      <c r="G30" s="233">
        <v>81</v>
      </c>
      <c r="H30" s="233">
        <v>36</v>
      </c>
      <c r="I30" s="234"/>
      <c r="J30" s="234"/>
    </row>
    <row r="31" spans="1:10" ht="12" customHeight="1">
      <c r="A31" s="230" t="s">
        <v>904</v>
      </c>
      <c r="B31" s="231">
        <v>45</v>
      </c>
      <c r="C31" s="230" t="s">
        <v>876</v>
      </c>
      <c r="D31" s="235" t="str">
        <f t="shared" si="0"/>
        <v>COLONIA ARCOS VALLARTA</v>
      </c>
      <c r="E31" s="233">
        <v>385.875</v>
      </c>
      <c r="F31" s="235">
        <v>10.5</v>
      </c>
      <c r="G31" s="233">
        <v>94.5</v>
      </c>
      <c r="H31" s="233">
        <v>42</v>
      </c>
      <c r="I31" s="234"/>
      <c r="J31" s="234"/>
    </row>
    <row r="32" spans="1:10" ht="12" customHeight="1">
      <c r="A32" s="230" t="s">
        <v>905</v>
      </c>
      <c r="B32" s="231">
        <v>65</v>
      </c>
      <c r="C32" s="230" t="s">
        <v>876</v>
      </c>
      <c r="D32" s="235" t="str">
        <f t="shared" si="0"/>
        <v>COLONIA ARCOS VALLARTA SEGUNDA SECCIÓN</v>
      </c>
      <c r="E32" s="233">
        <v>462.875</v>
      </c>
      <c r="F32" s="235">
        <v>11.5</v>
      </c>
      <c r="G32" s="233">
        <v>103.5</v>
      </c>
      <c r="H32" s="233">
        <v>46</v>
      </c>
      <c r="I32" s="234"/>
      <c r="J32" s="234"/>
    </row>
    <row r="33" spans="1:10" ht="12" customHeight="1">
      <c r="A33" s="230" t="s">
        <v>906</v>
      </c>
      <c r="B33" s="231">
        <v>16</v>
      </c>
      <c r="C33" s="230" t="s">
        <v>907</v>
      </c>
      <c r="D33" s="235" t="str">
        <f t="shared" si="0"/>
        <v>FRACCIONAMIENTO ATEMAJAC</v>
      </c>
      <c r="E33" s="233">
        <v>171.5</v>
      </c>
      <c r="F33" s="235">
        <v>7</v>
      </c>
      <c r="G33" s="233">
        <v>63</v>
      </c>
      <c r="H33" s="233">
        <v>28</v>
      </c>
      <c r="I33" s="234"/>
      <c r="J33" s="234"/>
    </row>
    <row r="34" spans="1:10" ht="12" customHeight="1">
      <c r="A34" s="230" t="s">
        <v>908</v>
      </c>
      <c r="B34" s="231">
        <v>80</v>
      </c>
      <c r="C34" s="230" t="s">
        <v>876</v>
      </c>
      <c r="D34" s="235" t="str">
        <f t="shared" si="0"/>
        <v>COLONIA ATLAS</v>
      </c>
      <c r="E34" s="233">
        <v>196.875</v>
      </c>
      <c r="F34" s="235">
        <v>7.5</v>
      </c>
      <c r="G34" s="233">
        <v>67.5</v>
      </c>
      <c r="H34" s="233">
        <v>30</v>
      </c>
      <c r="I34" s="234"/>
      <c r="J34" s="234"/>
    </row>
    <row r="35" spans="1:10" ht="12" customHeight="1">
      <c r="A35" s="230" t="s">
        <v>909</v>
      </c>
      <c r="B35" s="231">
        <v>80</v>
      </c>
      <c r="C35" s="230" t="s">
        <v>876</v>
      </c>
      <c r="D35" s="235" t="str">
        <f t="shared" si="0"/>
        <v>COLONIA ATLAS PONIENTE</v>
      </c>
      <c r="E35" s="233">
        <v>196.875</v>
      </c>
      <c r="F35" s="235">
        <v>7.5</v>
      </c>
      <c r="G35" s="233">
        <v>67.5</v>
      </c>
      <c r="H35" s="233">
        <v>30</v>
      </c>
      <c r="I35" s="234"/>
      <c r="J35" s="234"/>
    </row>
    <row r="36" spans="1:10" ht="12" customHeight="1">
      <c r="A36" s="230" t="s">
        <v>910</v>
      </c>
      <c r="B36" s="231">
        <v>80</v>
      </c>
      <c r="C36" s="230" t="s">
        <v>876</v>
      </c>
      <c r="D36" s="235" t="str">
        <f t="shared" si="0"/>
        <v>COLONIA ATLAS SEGUNDA SECCIÓN</v>
      </c>
      <c r="E36" s="233">
        <v>462.875</v>
      </c>
      <c r="F36" s="235">
        <v>11.5</v>
      </c>
      <c r="G36" s="233">
        <v>103.5</v>
      </c>
      <c r="H36" s="233">
        <v>46</v>
      </c>
      <c r="I36" s="234"/>
      <c r="J36" s="234"/>
    </row>
    <row r="37" spans="1:10" ht="12" customHeight="1">
      <c r="A37" s="230" t="s">
        <v>911</v>
      </c>
      <c r="B37" s="231">
        <v>8</v>
      </c>
      <c r="C37" s="230" t="s">
        <v>907</v>
      </c>
      <c r="D37" s="235" t="str">
        <f t="shared" si="0"/>
        <v>FRACCIONAMIENTO AUTOCINEMA</v>
      </c>
      <c r="E37" s="233">
        <v>171.5</v>
      </c>
      <c r="F37" s="235">
        <v>7</v>
      </c>
      <c r="G37" s="233">
        <v>63</v>
      </c>
      <c r="H37" s="233">
        <v>28</v>
      </c>
      <c r="I37" s="234"/>
      <c r="J37" s="234"/>
    </row>
    <row r="38" spans="1:10" ht="12" customHeight="1">
      <c r="A38" s="230" t="s">
        <v>912</v>
      </c>
      <c r="B38" s="231">
        <v>35</v>
      </c>
      <c r="C38" s="230" t="s">
        <v>876</v>
      </c>
      <c r="D38" s="235" t="str">
        <f t="shared" si="0"/>
        <v>COLONIA AYUNTAMIENTO</v>
      </c>
      <c r="E38" s="233">
        <v>252.875</v>
      </c>
      <c r="F38" s="235">
        <v>8.5</v>
      </c>
      <c r="G38" s="233">
        <v>76.5</v>
      </c>
      <c r="H38" s="233">
        <v>34</v>
      </c>
      <c r="I38" s="234"/>
      <c r="J38" s="234"/>
    </row>
    <row r="39" spans="1:10" ht="12" customHeight="1">
      <c r="A39" s="230" t="s">
        <v>913</v>
      </c>
      <c r="B39" s="231">
        <v>3</v>
      </c>
      <c r="C39" s="230" t="s">
        <v>876</v>
      </c>
      <c r="D39" s="235" t="str">
        <f t="shared" si="0"/>
        <v>COLONIA BALCONES DE HUENTITÁN</v>
      </c>
      <c r="E39" s="233">
        <v>126</v>
      </c>
      <c r="F39" s="235">
        <v>6</v>
      </c>
      <c r="G39" s="233">
        <v>54</v>
      </c>
      <c r="H39" s="233">
        <v>24</v>
      </c>
      <c r="I39" s="234"/>
      <c r="J39" s="234"/>
    </row>
    <row r="40" spans="1:10" ht="12" customHeight="1">
      <c r="A40" s="230" t="s">
        <v>914</v>
      </c>
      <c r="B40" s="231">
        <v>30</v>
      </c>
      <c r="C40" s="230" t="s">
        <v>876</v>
      </c>
      <c r="D40" s="235" t="str">
        <f t="shared" si="0"/>
        <v>COLONIA BALCONES DE OBLATOS PRIMERA SECCIÓN</v>
      </c>
      <c r="E40" s="233">
        <v>126</v>
      </c>
      <c r="F40" s="235">
        <v>6</v>
      </c>
      <c r="G40" s="233">
        <v>54</v>
      </c>
      <c r="H40" s="233">
        <v>24</v>
      </c>
      <c r="I40" s="234"/>
      <c r="J40" s="234"/>
    </row>
    <row r="41" spans="1:10" ht="12" customHeight="1">
      <c r="A41" s="230" t="s">
        <v>915</v>
      </c>
      <c r="B41" s="231">
        <v>27</v>
      </c>
      <c r="C41" s="230" t="s">
        <v>876</v>
      </c>
      <c r="D41" s="235" t="str">
        <f t="shared" si="0"/>
        <v>COLONIA BALCONES DE OBLATOS SEGUNDA SECCIÓN</v>
      </c>
      <c r="E41" s="233">
        <v>126</v>
      </c>
      <c r="F41" s="235">
        <v>6</v>
      </c>
      <c r="G41" s="233">
        <v>54</v>
      </c>
      <c r="H41" s="233">
        <v>24</v>
      </c>
      <c r="I41" s="234"/>
      <c r="J41" s="234"/>
    </row>
    <row r="42" spans="1:10" ht="12" customHeight="1">
      <c r="A42" s="230" t="s">
        <v>916</v>
      </c>
      <c r="B42" s="231">
        <v>105</v>
      </c>
      <c r="C42" s="230" t="s">
        <v>876</v>
      </c>
      <c r="D42" s="235" t="str">
        <f t="shared" si="0"/>
        <v>COLONIA BALCONES DEL CUATRO</v>
      </c>
      <c r="E42" s="233">
        <v>147.875</v>
      </c>
      <c r="F42" s="235">
        <v>6.5</v>
      </c>
      <c r="G42" s="233">
        <v>58.5</v>
      </c>
      <c r="H42" s="233">
        <v>26</v>
      </c>
      <c r="I42" s="234"/>
      <c r="J42" s="234"/>
    </row>
    <row r="43" spans="1:10" ht="12" customHeight="1">
      <c r="A43" s="230" t="s">
        <v>917</v>
      </c>
      <c r="B43" s="231">
        <v>107</v>
      </c>
      <c r="C43" s="230" t="s">
        <v>918</v>
      </c>
      <c r="D43" s="235" t="str">
        <f t="shared" si="0"/>
        <v>RESERVA URBANA BALDIOS I</v>
      </c>
      <c r="E43" s="233">
        <v>315.875</v>
      </c>
      <c r="F43" s="235">
        <v>9.5</v>
      </c>
      <c r="G43" s="233">
        <v>85.5</v>
      </c>
      <c r="H43" s="233">
        <v>38</v>
      </c>
      <c r="I43" s="234"/>
      <c r="J43" s="234"/>
    </row>
    <row r="44" spans="1:10" ht="12" customHeight="1">
      <c r="A44" s="230" t="s">
        <v>919</v>
      </c>
      <c r="B44" s="231">
        <v>111</v>
      </c>
      <c r="C44" s="230" t="s">
        <v>918</v>
      </c>
      <c r="D44" s="235" t="str">
        <f t="shared" si="0"/>
        <v>RESERVA URBANA BALDIOS II</v>
      </c>
      <c r="E44" s="233">
        <v>462.875</v>
      </c>
      <c r="F44" s="235">
        <v>11.5</v>
      </c>
      <c r="G44" s="233">
        <v>103.5</v>
      </c>
      <c r="H44" s="233">
        <v>46</v>
      </c>
      <c r="I44" s="234"/>
      <c r="J44" s="234"/>
    </row>
    <row r="45" spans="1:10" ht="12" customHeight="1">
      <c r="A45" s="230" t="s">
        <v>920</v>
      </c>
      <c r="B45" s="231">
        <v>60</v>
      </c>
      <c r="C45" s="230" t="s">
        <v>876</v>
      </c>
      <c r="D45" s="235" t="str">
        <f t="shared" si="0"/>
        <v>COLONIA BARAJAS VILLASEÑOR</v>
      </c>
      <c r="E45" s="233">
        <v>147.875</v>
      </c>
      <c r="F45" s="235">
        <v>6.5</v>
      </c>
      <c r="G45" s="233">
        <v>58.5</v>
      </c>
      <c r="H45" s="233">
        <v>26</v>
      </c>
      <c r="I45" s="234"/>
      <c r="J45" s="234"/>
    </row>
    <row r="46" spans="1:10" ht="12" customHeight="1">
      <c r="A46" s="230" t="s">
        <v>921</v>
      </c>
      <c r="B46" s="231">
        <v>65</v>
      </c>
      <c r="C46" s="230" t="s">
        <v>876</v>
      </c>
      <c r="D46" s="235" t="str">
        <f t="shared" si="0"/>
        <v>COLONIA BARRERA</v>
      </c>
      <c r="E46" s="233">
        <v>385.875</v>
      </c>
      <c r="F46" s="235">
        <v>10.5</v>
      </c>
      <c r="G46" s="233">
        <v>94.5</v>
      </c>
      <c r="H46" s="233">
        <v>42</v>
      </c>
      <c r="I46" s="234"/>
      <c r="J46" s="234"/>
    </row>
    <row r="47" spans="1:10" ht="12" customHeight="1">
      <c r="A47" s="230" t="s">
        <v>922</v>
      </c>
      <c r="B47" s="231">
        <v>10</v>
      </c>
      <c r="C47" s="230" t="s">
        <v>876</v>
      </c>
      <c r="D47" s="235" t="str">
        <f t="shared" si="0"/>
        <v>COLONIA BATALLÓN DE SAN PATRICIO</v>
      </c>
      <c r="E47" s="233">
        <v>147.875</v>
      </c>
      <c r="F47" s="235">
        <v>6.5</v>
      </c>
      <c r="G47" s="233">
        <v>58.5</v>
      </c>
      <c r="H47" s="233">
        <v>26</v>
      </c>
      <c r="I47" s="234"/>
      <c r="J47" s="234"/>
    </row>
    <row r="48" spans="1:10" ht="12" customHeight="1">
      <c r="A48" s="230" t="s">
        <v>923</v>
      </c>
      <c r="B48" s="231">
        <v>31</v>
      </c>
      <c r="C48" s="230" t="s">
        <v>876</v>
      </c>
      <c r="D48" s="235" t="str">
        <f t="shared" si="0"/>
        <v>COLONIA BEATRIZ HERNANDEZ</v>
      </c>
      <c r="E48" s="233">
        <v>126</v>
      </c>
      <c r="F48" s="235">
        <v>6</v>
      </c>
      <c r="G48" s="233">
        <v>54</v>
      </c>
      <c r="H48" s="233">
        <v>24</v>
      </c>
      <c r="I48" s="234"/>
      <c r="J48" s="234"/>
    </row>
    <row r="49" spans="1:10" ht="12" customHeight="1">
      <c r="A49" s="230" t="s">
        <v>924</v>
      </c>
      <c r="B49" s="231">
        <v>23</v>
      </c>
      <c r="C49" s="230" t="s">
        <v>874</v>
      </c>
      <c r="D49" s="235" t="str">
        <f t="shared" si="0"/>
        <v>UNIDAD HABITACIONAL BELISARIO DOMINGUEZ</v>
      </c>
      <c r="E49" s="233">
        <v>147.875</v>
      </c>
      <c r="F49" s="235">
        <v>6.5</v>
      </c>
      <c r="G49" s="233">
        <v>58.5</v>
      </c>
      <c r="H49" s="233">
        <v>26</v>
      </c>
      <c r="I49" s="234"/>
      <c r="J49" s="234"/>
    </row>
    <row r="50" spans="1:10" ht="12" customHeight="1">
      <c r="A50" s="230" t="s">
        <v>924</v>
      </c>
      <c r="B50" s="231">
        <v>23</v>
      </c>
      <c r="C50" s="230" t="s">
        <v>876</v>
      </c>
      <c r="D50" s="235" t="str">
        <f t="shared" si="0"/>
        <v>COLONIA BELISARIO DOMINGUEZ</v>
      </c>
      <c r="E50" s="233">
        <v>147.875</v>
      </c>
      <c r="F50" s="235">
        <v>6.5</v>
      </c>
      <c r="G50" s="233">
        <v>58.5</v>
      </c>
      <c r="H50" s="233">
        <v>26</v>
      </c>
      <c r="I50" s="234"/>
      <c r="J50" s="234"/>
    </row>
    <row r="51" spans="1:10" ht="12" customHeight="1">
      <c r="A51" s="230" t="s">
        <v>925</v>
      </c>
      <c r="B51" s="231">
        <v>62</v>
      </c>
      <c r="C51" s="230" t="s">
        <v>876</v>
      </c>
      <c r="D51" s="235" t="str">
        <f t="shared" si="0"/>
        <v>COLONIA BENITO JUAREZ</v>
      </c>
      <c r="E51" s="233">
        <v>147.875</v>
      </c>
      <c r="F51" s="235">
        <v>6.5</v>
      </c>
      <c r="G51" s="233">
        <v>58.5</v>
      </c>
      <c r="H51" s="233">
        <v>26</v>
      </c>
      <c r="I51" s="234"/>
      <c r="J51" s="234"/>
    </row>
    <row r="52" spans="1:10" ht="12" customHeight="1">
      <c r="A52" s="230" t="s">
        <v>926</v>
      </c>
      <c r="B52" s="231">
        <v>28</v>
      </c>
      <c r="C52" s="230" t="s">
        <v>876</v>
      </c>
      <c r="D52" s="235" t="str">
        <f t="shared" si="0"/>
        <v>COLONIA BETHEL</v>
      </c>
      <c r="E52" s="233">
        <v>171.5</v>
      </c>
      <c r="F52" s="235">
        <v>7</v>
      </c>
      <c r="G52" s="233">
        <v>63</v>
      </c>
      <c r="H52" s="233">
        <v>28</v>
      </c>
      <c r="I52" s="234"/>
      <c r="J52" s="234"/>
    </row>
    <row r="53" spans="1:10" ht="12" customHeight="1">
      <c r="A53" s="230" t="s">
        <v>927</v>
      </c>
      <c r="B53" s="231">
        <v>39</v>
      </c>
      <c r="C53" s="230" t="s">
        <v>876</v>
      </c>
      <c r="D53" s="235" t="str">
        <f t="shared" si="0"/>
        <v>COLONIA BLANCO Y CUELLAR PRIMERA SECCIÓN</v>
      </c>
      <c r="E53" s="233">
        <v>196.875</v>
      </c>
      <c r="F53" s="235">
        <v>7.5</v>
      </c>
      <c r="G53" s="233">
        <v>67.5</v>
      </c>
      <c r="H53" s="233">
        <v>30</v>
      </c>
      <c r="I53" s="234"/>
      <c r="J53" s="234"/>
    </row>
    <row r="54" spans="1:10" ht="12" customHeight="1">
      <c r="A54" s="230" t="s">
        <v>928</v>
      </c>
      <c r="B54" s="231">
        <v>56</v>
      </c>
      <c r="C54" s="230" t="s">
        <v>876</v>
      </c>
      <c r="D54" s="235" t="str">
        <f t="shared" si="0"/>
        <v>COLONIA BLANCO Y CUELLAR SEGUNDA SECCIÓN</v>
      </c>
      <c r="E54" s="233">
        <v>196.875</v>
      </c>
      <c r="F54" s="235">
        <v>7.5</v>
      </c>
      <c r="G54" s="233">
        <v>67.5</v>
      </c>
      <c r="H54" s="233">
        <v>30</v>
      </c>
      <c r="I54" s="234"/>
      <c r="J54" s="234"/>
    </row>
    <row r="55" spans="1:10" ht="12" customHeight="1">
      <c r="A55" s="230" t="s">
        <v>929</v>
      </c>
      <c r="B55" s="231">
        <v>39</v>
      </c>
      <c r="C55" s="230" t="s">
        <v>876</v>
      </c>
      <c r="D55" s="235" t="str">
        <f t="shared" si="0"/>
        <v>COLONIA BLANCO Y CUELLAR TERCERA SECCIÓN</v>
      </c>
      <c r="E55" s="233">
        <v>196.875</v>
      </c>
      <c r="F55" s="235">
        <v>7.5</v>
      </c>
      <c r="G55" s="233">
        <v>67.5</v>
      </c>
      <c r="H55" s="233">
        <v>30</v>
      </c>
      <c r="I55" s="234"/>
      <c r="J55" s="234"/>
    </row>
    <row r="56" spans="1:10" ht="12" customHeight="1">
      <c r="A56" s="230" t="s">
        <v>930</v>
      </c>
      <c r="B56" s="231">
        <v>10</v>
      </c>
      <c r="C56" s="230" t="s">
        <v>876</v>
      </c>
      <c r="D56" s="235" t="str">
        <f t="shared" si="0"/>
        <v>COLONIA BOSQUES DE LA CANTERA</v>
      </c>
      <c r="E56" s="233">
        <v>315.875</v>
      </c>
      <c r="F56" s="235">
        <v>9.5</v>
      </c>
      <c r="G56" s="233">
        <v>85.5</v>
      </c>
      <c r="H56" s="233">
        <v>38</v>
      </c>
      <c r="I56" s="234"/>
      <c r="J56" s="234"/>
    </row>
    <row r="57" spans="1:10" ht="12" customHeight="1">
      <c r="A57" s="230" t="s">
        <v>931</v>
      </c>
      <c r="B57" s="231">
        <v>84</v>
      </c>
      <c r="C57" s="230" t="s">
        <v>876</v>
      </c>
      <c r="D57" s="235" t="str">
        <f t="shared" si="0"/>
        <v>COLONIA BOSQUES DE LA VICTORIA</v>
      </c>
      <c r="E57" s="233">
        <v>385.875</v>
      </c>
      <c r="F57" s="235">
        <v>10.5</v>
      </c>
      <c r="G57" s="233">
        <v>94.5</v>
      </c>
      <c r="H57" s="233">
        <v>42</v>
      </c>
      <c r="I57" s="234"/>
      <c r="J57" s="234"/>
    </row>
    <row r="58" spans="1:10" ht="12" customHeight="1">
      <c r="A58" s="230" t="s">
        <v>932</v>
      </c>
      <c r="B58" s="231">
        <v>80</v>
      </c>
      <c r="C58" s="230" t="s">
        <v>876</v>
      </c>
      <c r="D58" s="235" t="str">
        <f t="shared" si="0"/>
        <v>COLONIA BOSQUES DEL BOULEVARD</v>
      </c>
      <c r="E58" s="233">
        <v>147.875</v>
      </c>
      <c r="F58" s="235">
        <v>6.5</v>
      </c>
      <c r="G58" s="233">
        <v>58.5</v>
      </c>
      <c r="H58" s="233">
        <v>26</v>
      </c>
      <c r="I58" s="234"/>
      <c r="J58" s="234"/>
    </row>
    <row r="59" spans="1:10" ht="12" customHeight="1">
      <c r="A59" s="230" t="s">
        <v>933</v>
      </c>
      <c r="B59" s="231">
        <v>42</v>
      </c>
      <c r="C59" s="230" t="s">
        <v>876</v>
      </c>
      <c r="D59" s="235" t="str">
        <f t="shared" si="0"/>
        <v>COLONIA CAMPESINA SUR</v>
      </c>
      <c r="E59" s="233">
        <v>147.875</v>
      </c>
      <c r="F59" s="235">
        <v>6.5</v>
      </c>
      <c r="G59" s="233">
        <v>58.5</v>
      </c>
      <c r="H59" s="233">
        <v>26</v>
      </c>
      <c r="I59" s="234"/>
      <c r="J59" s="234"/>
    </row>
    <row r="60" spans="1:10" ht="12" customHeight="1">
      <c r="A60" s="230" t="s">
        <v>934</v>
      </c>
      <c r="B60" s="231">
        <v>32</v>
      </c>
      <c r="C60" s="230" t="s">
        <v>876</v>
      </c>
      <c r="D60" s="235" t="str">
        <f t="shared" si="0"/>
        <v>COLONIA CAMPESINA ZONA 4</v>
      </c>
      <c r="E60" s="233">
        <v>171.5</v>
      </c>
      <c r="F60" s="235">
        <v>7</v>
      </c>
      <c r="G60" s="233">
        <v>63</v>
      </c>
      <c r="H60" s="233">
        <v>28</v>
      </c>
      <c r="I60" s="234"/>
      <c r="J60" s="234"/>
    </row>
    <row r="61" spans="1:10" ht="12" customHeight="1">
      <c r="A61" s="230" t="s">
        <v>935</v>
      </c>
      <c r="B61" s="231">
        <v>64</v>
      </c>
      <c r="C61" s="230" t="s">
        <v>876</v>
      </c>
      <c r="D61" s="235" t="str">
        <f t="shared" si="0"/>
        <v>COLONIA CAMPO DE POLO CHAPALITA</v>
      </c>
      <c r="E61" s="233">
        <v>315.875</v>
      </c>
      <c r="F61" s="235">
        <v>9.5</v>
      </c>
      <c r="G61" s="233">
        <v>85.5</v>
      </c>
      <c r="H61" s="233">
        <v>38</v>
      </c>
      <c r="I61" s="234"/>
      <c r="J61" s="234"/>
    </row>
    <row r="62" spans="1:10" ht="12" customHeight="1">
      <c r="A62" s="230" t="s">
        <v>936</v>
      </c>
      <c r="B62" s="231">
        <v>73</v>
      </c>
      <c r="C62" s="230" t="s">
        <v>876</v>
      </c>
      <c r="D62" s="235" t="str">
        <f t="shared" si="0"/>
        <v>COLONIA CANTARRANAS</v>
      </c>
      <c r="E62" s="233">
        <v>196.875</v>
      </c>
      <c r="F62" s="235">
        <v>7.5</v>
      </c>
      <c r="G62" s="233">
        <v>67.5</v>
      </c>
      <c r="H62" s="233">
        <v>30</v>
      </c>
      <c r="I62" s="234"/>
      <c r="J62" s="234"/>
    </row>
    <row r="63" spans="1:10" ht="12" customHeight="1">
      <c r="A63" s="230" t="s">
        <v>937</v>
      </c>
      <c r="B63" s="231">
        <v>46</v>
      </c>
      <c r="C63" s="230" t="s">
        <v>876</v>
      </c>
      <c r="D63" s="235" t="str">
        <f t="shared" si="0"/>
        <v>COLONIA CAPILLA DE JESÁS</v>
      </c>
      <c r="E63" s="233">
        <v>224</v>
      </c>
      <c r="F63" s="235">
        <v>8</v>
      </c>
      <c r="G63" s="233">
        <v>72</v>
      </c>
      <c r="H63" s="233">
        <v>32</v>
      </c>
      <c r="I63" s="234"/>
      <c r="J63" s="234"/>
    </row>
    <row r="64" spans="1:10" ht="12" customHeight="1">
      <c r="A64" s="230" t="s">
        <v>158</v>
      </c>
      <c r="B64" s="231">
        <v>49</v>
      </c>
      <c r="C64" s="230" t="s">
        <v>876</v>
      </c>
      <c r="D64" s="235" t="str">
        <f t="shared" si="0"/>
        <v>COLONIA CENTRO</v>
      </c>
      <c r="E64" s="233">
        <v>315.875</v>
      </c>
      <c r="F64" s="235">
        <v>9.5</v>
      </c>
      <c r="G64" s="233">
        <v>85.5</v>
      </c>
      <c r="H64" s="233">
        <v>38</v>
      </c>
      <c r="I64" s="234"/>
      <c r="J64" s="234"/>
    </row>
    <row r="65" spans="1:10" ht="12" customHeight="1">
      <c r="A65" s="230" t="s">
        <v>938</v>
      </c>
      <c r="B65" s="231">
        <v>64</v>
      </c>
      <c r="C65" s="230" t="s">
        <v>876</v>
      </c>
      <c r="D65" s="235" t="str">
        <f t="shared" si="0"/>
        <v>COLONIA CHAPALITA</v>
      </c>
      <c r="E65" s="233">
        <v>315.875</v>
      </c>
      <c r="F65" s="235">
        <v>9.5</v>
      </c>
      <c r="G65" s="233">
        <v>85.5</v>
      </c>
      <c r="H65" s="233">
        <v>38</v>
      </c>
      <c r="I65" s="234"/>
      <c r="J65" s="234"/>
    </row>
    <row r="66" spans="1:10" ht="12" customHeight="1">
      <c r="A66" s="230" t="s">
        <v>939</v>
      </c>
      <c r="B66" s="231">
        <v>35</v>
      </c>
      <c r="C66" s="230" t="s">
        <v>876</v>
      </c>
      <c r="D66" s="235" t="str">
        <f t="shared" ref="D66:D129" si="1">CONCATENATE(C66," ",A66)</f>
        <v>COLONIA CHAPULTEPEC COUNTRY</v>
      </c>
      <c r="E66" s="233">
        <v>315.875</v>
      </c>
      <c r="F66" s="235">
        <v>9.5</v>
      </c>
      <c r="G66" s="233">
        <v>85.5</v>
      </c>
      <c r="H66" s="233">
        <v>38</v>
      </c>
      <c r="I66" s="234"/>
      <c r="J66" s="234"/>
    </row>
    <row r="67" spans="1:10" ht="12" customHeight="1">
      <c r="A67" s="230" t="s">
        <v>940</v>
      </c>
      <c r="B67" s="231">
        <v>24</v>
      </c>
      <c r="C67" s="230" t="s">
        <v>876</v>
      </c>
      <c r="D67" s="235" t="str">
        <f t="shared" si="1"/>
        <v>COLONIA CIRCUNVALACIÓN BELISARIO</v>
      </c>
      <c r="E67" s="233">
        <v>147.875</v>
      </c>
      <c r="F67" s="235">
        <v>6.5</v>
      </c>
      <c r="G67" s="233">
        <v>58.5</v>
      </c>
      <c r="H67" s="233">
        <v>26</v>
      </c>
      <c r="I67" s="234"/>
      <c r="J67" s="234"/>
    </row>
    <row r="68" spans="1:10" ht="12" customHeight="1">
      <c r="A68" s="230" t="s">
        <v>941</v>
      </c>
      <c r="B68" s="231">
        <v>43</v>
      </c>
      <c r="C68" s="230" t="s">
        <v>876</v>
      </c>
      <c r="D68" s="235" t="str">
        <f t="shared" si="1"/>
        <v>COLONIA CIRCUNVALACIÓN GUEVARA</v>
      </c>
      <c r="E68" s="233">
        <v>350</v>
      </c>
      <c r="F68" s="235">
        <v>10</v>
      </c>
      <c r="G68" s="233">
        <v>90</v>
      </c>
      <c r="H68" s="233">
        <v>40</v>
      </c>
      <c r="I68" s="234"/>
      <c r="J68" s="234"/>
    </row>
    <row r="69" spans="1:10" ht="12" customHeight="1">
      <c r="A69" s="230" t="s">
        <v>942</v>
      </c>
      <c r="B69" s="231">
        <v>16</v>
      </c>
      <c r="C69" s="230" t="s">
        <v>876</v>
      </c>
      <c r="D69" s="235" t="str">
        <f t="shared" si="1"/>
        <v>COLONIA CIRCUNVALACIÓN METRO</v>
      </c>
      <c r="E69" s="233">
        <v>224</v>
      </c>
      <c r="F69" s="235">
        <v>8</v>
      </c>
      <c r="G69" s="233">
        <v>72</v>
      </c>
      <c r="H69" s="233">
        <v>32</v>
      </c>
      <c r="I69" s="234"/>
      <c r="J69" s="234"/>
    </row>
    <row r="70" spans="1:10" ht="12" customHeight="1">
      <c r="A70" s="230" t="s">
        <v>943</v>
      </c>
      <c r="B70" s="231">
        <v>38</v>
      </c>
      <c r="C70" s="230" t="s">
        <v>876</v>
      </c>
      <c r="D70" s="235" t="str">
        <f t="shared" si="1"/>
        <v>COLONIA CIRCUNVALACIÓN OBLATOS</v>
      </c>
      <c r="E70" s="233">
        <v>147.875</v>
      </c>
      <c r="F70" s="235">
        <v>6.5</v>
      </c>
      <c r="G70" s="233">
        <v>58.5</v>
      </c>
      <c r="H70" s="233">
        <v>26</v>
      </c>
      <c r="I70" s="234"/>
      <c r="J70" s="234"/>
    </row>
    <row r="71" spans="1:10" ht="12" customHeight="1">
      <c r="A71" s="230" t="s">
        <v>944</v>
      </c>
      <c r="B71" s="231">
        <v>25</v>
      </c>
      <c r="C71" s="230" t="s">
        <v>876</v>
      </c>
      <c r="D71" s="235" t="str">
        <f t="shared" si="1"/>
        <v>COLONIA CIRCUNVALACIÓN OBLATOS ZONA 4</v>
      </c>
      <c r="E71" s="233">
        <v>126</v>
      </c>
      <c r="F71" s="235">
        <v>6</v>
      </c>
      <c r="G71" s="233">
        <v>54</v>
      </c>
      <c r="H71" s="233">
        <v>24</v>
      </c>
      <c r="I71" s="234"/>
      <c r="J71" s="234"/>
    </row>
    <row r="72" spans="1:10" ht="12" customHeight="1">
      <c r="A72" s="230" t="s">
        <v>945</v>
      </c>
      <c r="B72" s="231">
        <v>44</v>
      </c>
      <c r="C72" s="230" t="s">
        <v>876</v>
      </c>
      <c r="D72" s="235" t="str">
        <f t="shared" si="1"/>
        <v>COLONIA CIRCUNVALACIÓN SARCOFAGO</v>
      </c>
      <c r="E72" s="233">
        <v>423.5</v>
      </c>
      <c r="F72" s="235">
        <v>11</v>
      </c>
      <c r="G72" s="233">
        <v>99</v>
      </c>
      <c r="H72" s="233">
        <v>44</v>
      </c>
      <c r="I72" s="234"/>
      <c r="J72" s="234"/>
    </row>
    <row r="73" spans="1:10" ht="12" customHeight="1">
      <c r="A73" s="230" t="s">
        <v>946</v>
      </c>
      <c r="B73" s="231">
        <v>43</v>
      </c>
      <c r="C73" s="230" t="s">
        <v>876</v>
      </c>
      <c r="D73" s="235" t="str">
        <f t="shared" si="1"/>
        <v>COLONIA CIRCUNVALACIÓN VALLARTA</v>
      </c>
      <c r="E73" s="233">
        <v>385.875</v>
      </c>
      <c r="F73" s="233">
        <v>10.5</v>
      </c>
      <c r="G73" s="233">
        <v>94.5</v>
      </c>
      <c r="H73" s="233">
        <v>42</v>
      </c>
      <c r="I73" s="234"/>
      <c r="J73" s="234"/>
    </row>
    <row r="74" spans="1:10" ht="12" customHeight="1">
      <c r="A74" s="230" t="s">
        <v>947</v>
      </c>
      <c r="B74" s="231">
        <v>108</v>
      </c>
      <c r="C74" s="230" t="s">
        <v>874</v>
      </c>
      <c r="D74" s="235" t="str">
        <f t="shared" si="1"/>
        <v>UNIDAD HABITACIONAL CLEMENTE OROZCO</v>
      </c>
      <c r="E74" s="233">
        <v>126</v>
      </c>
      <c r="F74" s="233">
        <v>6</v>
      </c>
      <c r="G74" s="233">
        <v>54</v>
      </c>
      <c r="H74" s="233">
        <v>24</v>
      </c>
      <c r="I74" s="234"/>
      <c r="J74" s="234"/>
    </row>
    <row r="75" spans="1:10" ht="12" customHeight="1">
      <c r="A75" s="230" t="s">
        <v>948</v>
      </c>
      <c r="B75" s="231">
        <v>6</v>
      </c>
      <c r="C75" s="230" t="s">
        <v>876</v>
      </c>
      <c r="D75" s="235" t="str">
        <f t="shared" si="1"/>
        <v>COLONIA COLINAS DE HUENTITÁN</v>
      </c>
      <c r="E75" s="233">
        <v>171.5</v>
      </c>
      <c r="F75" s="233">
        <v>7</v>
      </c>
      <c r="G75" s="233">
        <v>63</v>
      </c>
      <c r="H75" s="233">
        <v>28</v>
      </c>
      <c r="I75" s="234"/>
      <c r="J75" s="234"/>
    </row>
    <row r="76" spans="1:10" ht="12" customHeight="1">
      <c r="A76" s="230" t="s">
        <v>949</v>
      </c>
      <c r="B76" s="231">
        <v>36</v>
      </c>
      <c r="C76" s="230" t="s">
        <v>876</v>
      </c>
      <c r="D76" s="235" t="str">
        <f t="shared" si="1"/>
        <v>COLONIA COLINAS DE LA NORMAL</v>
      </c>
      <c r="E76" s="233">
        <v>224</v>
      </c>
      <c r="F76" s="233">
        <v>8</v>
      </c>
      <c r="G76" s="233">
        <v>72</v>
      </c>
      <c r="H76" s="233">
        <v>32</v>
      </c>
      <c r="I76" s="234"/>
      <c r="J76" s="234"/>
    </row>
    <row r="77" spans="1:10" ht="12" customHeight="1">
      <c r="A77" s="230" t="s">
        <v>950</v>
      </c>
      <c r="B77" s="231">
        <v>13</v>
      </c>
      <c r="C77" s="230" t="s">
        <v>876</v>
      </c>
      <c r="D77" s="235" t="str">
        <f t="shared" si="1"/>
        <v>COLONIA COLINAS DE SAN JAVIER</v>
      </c>
      <c r="E77" s="233">
        <v>462.875</v>
      </c>
      <c r="F77" s="233">
        <v>11.5</v>
      </c>
      <c r="G77" s="233">
        <v>103.5</v>
      </c>
      <c r="H77" s="233">
        <v>46</v>
      </c>
      <c r="I77" s="234"/>
      <c r="J77" s="234"/>
    </row>
    <row r="78" spans="1:10" ht="12" customHeight="1">
      <c r="A78" s="230" t="s">
        <v>951</v>
      </c>
      <c r="B78" s="231">
        <v>9</v>
      </c>
      <c r="C78" s="230" t="s">
        <v>876</v>
      </c>
      <c r="D78" s="235" t="str">
        <f t="shared" si="1"/>
        <v>COLONIA COLOMOS INDEPENDENCIA</v>
      </c>
      <c r="E78" s="233">
        <v>462.875</v>
      </c>
      <c r="F78" s="233">
        <v>11.5</v>
      </c>
      <c r="G78" s="233">
        <v>103.5</v>
      </c>
      <c r="H78" s="233">
        <v>46</v>
      </c>
      <c r="I78" s="234"/>
      <c r="J78" s="234"/>
    </row>
    <row r="79" spans="1:10" ht="12" customHeight="1">
      <c r="A79" s="230" t="s">
        <v>952</v>
      </c>
      <c r="B79" s="231">
        <v>14</v>
      </c>
      <c r="C79" s="230" t="s">
        <v>876</v>
      </c>
      <c r="D79" s="235" t="str">
        <f t="shared" si="1"/>
        <v>COLONIA COLOMOS PROVIDENCIA</v>
      </c>
      <c r="E79" s="233">
        <v>462.875</v>
      </c>
      <c r="F79" s="233">
        <v>11.5</v>
      </c>
      <c r="G79" s="233">
        <v>103.5</v>
      </c>
      <c r="H79" s="233">
        <v>46</v>
      </c>
      <c r="I79" s="234"/>
      <c r="J79" s="234"/>
    </row>
    <row r="80" spans="1:10" ht="12" customHeight="1">
      <c r="A80" s="230" t="s">
        <v>953</v>
      </c>
      <c r="B80" s="231">
        <v>92</v>
      </c>
      <c r="C80" s="230" t="s">
        <v>907</v>
      </c>
      <c r="D80" s="235" t="str">
        <f t="shared" si="1"/>
        <v>FRACCIONAMIENTO COLON</v>
      </c>
      <c r="E80" s="233">
        <v>147.875</v>
      </c>
      <c r="F80" s="235">
        <v>6.5</v>
      </c>
      <c r="G80" s="233">
        <v>58.5</v>
      </c>
      <c r="H80" s="233">
        <v>26</v>
      </c>
      <c r="I80" s="234"/>
      <c r="J80" s="234"/>
    </row>
    <row r="81" spans="1:10" ht="12" customHeight="1">
      <c r="A81" s="230" t="s">
        <v>954</v>
      </c>
      <c r="B81" s="231">
        <v>92</v>
      </c>
      <c r="C81" s="230" t="s">
        <v>876</v>
      </c>
      <c r="D81" s="235" t="str">
        <f t="shared" si="1"/>
        <v>COLONIA COLON INDUSTRIAL</v>
      </c>
      <c r="E81" s="233">
        <v>196.875</v>
      </c>
      <c r="F81" s="235">
        <v>7.5</v>
      </c>
      <c r="G81" s="233">
        <v>67.5</v>
      </c>
      <c r="H81" s="233">
        <v>30</v>
      </c>
      <c r="I81" s="234"/>
      <c r="J81" s="234"/>
    </row>
    <row r="82" spans="1:10" ht="12" customHeight="1">
      <c r="A82" s="230" t="s">
        <v>955</v>
      </c>
      <c r="B82" s="231">
        <v>4</v>
      </c>
      <c r="C82" s="230" t="s">
        <v>876</v>
      </c>
      <c r="D82" s="235" t="str">
        <f t="shared" si="1"/>
        <v>COLONIA COLONIAL INDEPENDENCIA</v>
      </c>
      <c r="E82" s="235">
        <f>VLOOKUP(Tabla136[[#This Row],[Columna1]],[4]colonias!$A$2:$F$496,6)</f>
        <v>507</v>
      </c>
      <c r="F82" s="235">
        <f>VLOOKUP(Tabla136[[#This Row],[Columna1]],[4]colonias!$A$2:$F$496,2)</f>
        <v>13</v>
      </c>
      <c r="G82" s="235">
        <f>VLOOKUP(Tabla136[[#This Row],[Columna1]],[4]colonias!$A$2:$F$496,5)</f>
        <v>104</v>
      </c>
      <c r="H82" s="235">
        <f>VLOOKUP(Tabla136[[#This Row],[Columna1]],[4]colonias!$A$2:$F$496,4)</f>
        <v>45.5</v>
      </c>
      <c r="I82" s="234"/>
      <c r="J82" s="234"/>
    </row>
    <row r="83" spans="1:10" ht="12" customHeight="1">
      <c r="A83" s="230" t="s">
        <v>956</v>
      </c>
      <c r="B83" s="231">
        <v>75</v>
      </c>
      <c r="C83" s="230" t="s">
        <v>874</v>
      </c>
      <c r="D83" s="235" t="str">
        <f t="shared" si="1"/>
        <v>UNIDAD HABITACIONAL CONDOMINIO SAN FERNANDO</v>
      </c>
      <c r="E83" s="235">
        <f>VLOOKUP(Tabla136[[#This Row],[Columna1]],[4]colonias!$A$2:$F$496,6)</f>
        <v>108</v>
      </c>
      <c r="F83" s="235">
        <f>VLOOKUP(Tabla136[[#This Row],[Columna1]],[4]colonias!$A$2:$F$496,2)</f>
        <v>6</v>
      </c>
      <c r="G83" s="235">
        <f>VLOOKUP(Tabla136[[#This Row],[Columna1]],[4]colonias!$A$2:$F$496,5)</f>
        <v>48</v>
      </c>
      <c r="H83" s="235">
        <f>VLOOKUP(Tabla136[[#This Row],[Columna1]],[4]colonias!$A$2:$F$496,4)</f>
        <v>21</v>
      </c>
      <c r="I83" s="234"/>
      <c r="J83" s="234"/>
    </row>
    <row r="84" spans="1:10" ht="12" customHeight="1">
      <c r="A84" s="230" t="s">
        <v>957</v>
      </c>
      <c r="B84" s="231">
        <v>6</v>
      </c>
      <c r="C84" s="230" t="s">
        <v>958</v>
      </c>
      <c r="D84" s="235" t="str">
        <f t="shared" si="1"/>
        <v>CONJUNTO HABITACIONAL COTO ZOOLOGICO</v>
      </c>
      <c r="E84" s="235">
        <f>VLOOKUP(Tabla136[[#This Row],[Columna1]],[4]colonias!$A$2:$F$496,6)</f>
        <v>2700</v>
      </c>
      <c r="F84" s="235">
        <f>VLOOKUP(Tabla136[[#This Row],[Columna1]],[4]colonias!$A$2:$F$496,2)</f>
        <v>30</v>
      </c>
      <c r="G84" s="235">
        <f>VLOOKUP(Tabla136[[#This Row],[Columna1]],[4]colonias!$A$2:$F$496,5)</f>
        <v>240</v>
      </c>
      <c r="H84" s="235">
        <f>VLOOKUP(Tabla136[[#This Row],[Columna1]],[4]colonias!$A$2:$F$496,4)</f>
        <v>105</v>
      </c>
      <c r="I84" s="234"/>
      <c r="J84" s="234"/>
    </row>
    <row r="85" spans="1:10" ht="12" customHeight="1">
      <c r="A85" s="230" t="s">
        <v>959</v>
      </c>
      <c r="B85" s="231">
        <v>14</v>
      </c>
      <c r="C85" s="230" t="s">
        <v>876</v>
      </c>
      <c r="D85" s="235" t="str">
        <f t="shared" si="1"/>
        <v>COLONIA COUNTRY CLUB</v>
      </c>
      <c r="E85" s="233">
        <v>462.875</v>
      </c>
      <c r="F85" s="235">
        <v>11.5</v>
      </c>
      <c r="G85" s="233">
        <v>103.5</v>
      </c>
      <c r="H85" s="233">
        <v>46</v>
      </c>
      <c r="I85" s="234"/>
      <c r="J85" s="234"/>
    </row>
    <row r="86" spans="1:10" ht="12" customHeight="1">
      <c r="A86" s="230" t="s">
        <v>960</v>
      </c>
      <c r="B86" s="231">
        <v>14</v>
      </c>
      <c r="C86" s="230" t="s">
        <v>876</v>
      </c>
      <c r="D86" s="235" t="str">
        <f t="shared" si="1"/>
        <v>COLONIA COUNTRY PLAZA</v>
      </c>
      <c r="E86" s="233">
        <v>462.875</v>
      </c>
      <c r="F86" s="235">
        <v>11.5</v>
      </c>
      <c r="G86" s="233">
        <v>103.5</v>
      </c>
      <c r="H86" s="233">
        <v>46</v>
      </c>
      <c r="I86" s="234"/>
      <c r="J86" s="234"/>
    </row>
    <row r="87" spans="1:10" ht="12" customHeight="1">
      <c r="A87" s="230" t="s">
        <v>961</v>
      </c>
      <c r="B87" s="231">
        <v>40</v>
      </c>
      <c r="C87" s="230" t="s">
        <v>874</v>
      </c>
      <c r="D87" s="235" t="str">
        <f t="shared" si="1"/>
        <v>UNIDAD HABITACIONAL CUAUHTEMOC INFONAVIT</v>
      </c>
      <c r="E87" s="233">
        <v>126</v>
      </c>
      <c r="F87" s="235">
        <v>6</v>
      </c>
      <c r="G87" s="233">
        <v>54</v>
      </c>
      <c r="H87" s="233">
        <v>24</v>
      </c>
      <c r="I87" s="234"/>
      <c r="J87" s="234"/>
    </row>
    <row r="88" spans="1:10" ht="12" customHeight="1">
      <c r="A88" s="230" t="s">
        <v>962</v>
      </c>
      <c r="B88" s="231">
        <v>40</v>
      </c>
      <c r="C88" s="230" t="s">
        <v>876</v>
      </c>
      <c r="D88" s="235" t="str">
        <f t="shared" si="1"/>
        <v>COLONIA CUAUHTEMOC POPULAR</v>
      </c>
      <c r="E88" s="233">
        <v>147.875</v>
      </c>
      <c r="F88" s="235">
        <v>6.5</v>
      </c>
      <c r="G88" s="233">
        <v>58.5</v>
      </c>
      <c r="H88" s="233">
        <v>26</v>
      </c>
      <c r="I88" s="234"/>
      <c r="J88" s="234"/>
    </row>
    <row r="89" spans="1:10" ht="12" customHeight="1">
      <c r="A89" s="230" t="s">
        <v>963</v>
      </c>
      <c r="B89" s="231">
        <v>85</v>
      </c>
      <c r="C89" s="230" t="s">
        <v>876</v>
      </c>
      <c r="D89" s="235" t="str">
        <f t="shared" si="1"/>
        <v>COLONIA DEL FRESNO PRIMERA SECCIÓN</v>
      </c>
      <c r="E89" s="233">
        <v>196.875</v>
      </c>
      <c r="F89" s="235">
        <v>7.5</v>
      </c>
      <c r="G89" s="233">
        <v>67.5</v>
      </c>
      <c r="H89" s="233">
        <v>30</v>
      </c>
      <c r="I89" s="234"/>
      <c r="J89" s="234"/>
    </row>
    <row r="90" spans="1:10" ht="12" customHeight="1">
      <c r="A90" s="230" t="s">
        <v>964</v>
      </c>
      <c r="B90" s="231">
        <v>86</v>
      </c>
      <c r="C90" s="230" t="s">
        <v>876</v>
      </c>
      <c r="D90" s="235" t="str">
        <f t="shared" si="1"/>
        <v>COLONIA DEL FRESNO SEGUNDA SECCIÓN</v>
      </c>
      <c r="E90" s="233">
        <v>196.875</v>
      </c>
      <c r="F90" s="235">
        <v>7.5</v>
      </c>
      <c r="G90" s="233">
        <v>67.5</v>
      </c>
      <c r="H90" s="233">
        <v>30</v>
      </c>
      <c r="I90" s="234"/>
      <c r="J90" s="234"/>
    </row>
    <row r="91" spans="1:10" ht="12" customHeight="1">
      <c r="A91" s="230" t="s">
        <v>965</v>
      </c>
      <c r="B91" s="231">
        <v>92</v>
      </c>
      <c r="C91" s="230" t="s">
        <v>876</v>
      </c>
      <c r="D91" s="235" t="str">
        <f t="shared" si="1"/>
        <v>COLONIA DEL SUR</v>
      </c>
      <c r="E91" s="233">
        <v>171.5</v>
      </c>
      <c r="F91" s="235">
        <v>7</v>
      </c>
      <c r="G91" s="233">
        <v>63</v>
      </c>
      <c r="H91" s="233">
        <v>28</v>
      </c>
      <c r="I91" s="234"/>
      <c r="J91" s="234"/>
    </row>
    <row r="92" spans="1:10" ht="12" customHeight="1">
      <c r="A92" s="230" t="s">
        <v>966</v>
      </c>
      <c r="B92" s="231">
        <v>8</v>
      </c>
      <c r="C92" s="230" t="s">
        <v>876</v>
      </c>
      <c r="D92" s="235" t="str">
        <f t="shared" si="1"/>
        <v>COLONIA DIVISION DEL NORTE</v>
      </c>
      <c r="E92" s="233">
        <v>171.5</v>
      </c>
      <c r="F92" s="235">
        <v>7</v>
      </c>
      <c r="G92" s="233">
        <v>63</v>
      </c>
      <c r="H92" s="233">
        <v>28</v>
      </c>
      <c r="I92" s="234"/>
      <c r="J92" s="234"/>
    </row>
    <row r="93" spans="1:10" ht="12" customHeight="1">
      <c r="A93" s="230" t="s">
        <v>967</v>
      </c>
      <c r="B93" s="231">
        <v>6</v>
      </c>
      <c r="C93" s="230" t="s">
        <v>876</v>
      </c>
      <c r="D93" s="235" t="str">
        <f t="shared" si="1"/>
        <v>COLONIA DR ATL</v>
      </c>
      <c r="E93" s="233">
        <v>171.5</v>
      </c>
      <c r="F93" s="235">
        <v>7</v>
      </c>
      <c r="G93" s="233">
        <v>63</v>
      </c>
      <c r="H93" s="233">
        <v>28</v>
      </c>
      <c r="I93" s="234"/>
      <c r="J93" s="234"/>
    </row>
    <row r="94" spans="1:10" ht="12" customHeight="1">
      <c r="A94" s="230" t="s">
        <v>968</v>
      </c>
      <c r="B94" s="231">
        <v>97</v>
      </c>
      <c r="C94" s="230" t="s">
        <v>876</v>
      </c>
      <c r="D94" s="235" t="str">
        <f t="shared" si="1"/>
        <v>COLONIA ECHEVERRIA PRIMERA SECCIÓN</v>
      </c>
      <c r="E94" s="233">
        <v>171.5</v>
      </c>
      <c r="F94" s="235">
        <v>7</v>
      </c>
      <c r="G94" s="233">
        <v>63</v>
      </c>
      <c r="H94" s="233">
        <v>28</v>
      </c>
      <c r="I94" s="234"/>
      <c r="J94" s="234"/>
    </row>
    <row r="95" spans="1:10" ht="12" customHeight="1">
      <c r="A95" s="230" t="s">
        <v>969</v>
      </c>
      <c r="B95" s="231">
        <v>100</v>
      </c>
      <c r="C95" s="230" t="s">
        <v>876</v>
      </c>
      <c r="D95" s="235" t="str">
        <f t="shared" si="1"/>
        <v>COLONIA ECHEVERRIA SEGUNDA SECCIÓN</v>
      </c>
      <c r="E95" s="233">
        <v>196.875</v>
      </c>
      <c r="F95" s="235">
        <v>7.5</v>
      </c>
      <c r="G95" s="233">
        <v>67.5</v>
      </c>
      <c r="H95" s="233">
        <v>30</v>
      </c>
      <c r="I95" s="234"/>
      <c r="J95" s="234"/>
    </row>
    <row r="96" spans="1:10" ht="12" customHeight="1">
      <c r="A96" s="230" t="s">
        <v>970</v>
      </c>
      <c r="B96" s="231">
        <v>100</v>
      </c>
      <c r="C96" s="230" t="s">
        <v>876</v>
      </c>
      <c r="D96" s="235" t="str">
        <f t="shared" si="1"/>
        <v>COLONIA ECHEVERRIA TERCERA SECCIÓN</v>
      </c>
      <c r="E96" s="233">
        <v>196.875</v>
      </c>
      <c r="F96" s="235">
        <v>7.5</v>
      </c>
      <c r="G96" s="233">
        <v>67.5</v>
      </c>
      <c r="H96" s="233">
        <v>30</v>
      </c>
      <c r="I96" s="234"/>
      <c r="J96" s="234"/>
    </row>
    <row r="97" spans="1:10" ht="12" customHeight="1">
      <c r="A97" s="230" t="s">
        <v>971</v>
      </c>
      <c r="B97" s="231">
        <v>78</v>
      </c>
      <c r="C97" s="230" t="s">
        <v>876</v>
      </c>
      <c r="D97" s="235" t="str">
        <f t="shared" si="1"/>
        <v>COLONIA EL BARRO</v>
      </c>
      <c r="E97" s="233">
        <v>171.5</v>
      </c>
      <c r="F97" s="235">
        <v>7</v>
      </c>
      <c r="G97" s="233">
        <v>63</v>
      </c>
      <c r="H97" s="233">
        <v>28</v>
      </c>
      <c r="I97" s="234"/>
      <c r="J97" s="234"/>
    </row>
    <row r="98" spans="1:10" ht="12" customHeight="1">
      <c r="A98" s="230" t="s">
        <v>972</v>
      </c>
      <c r="B98" s="231">
        <v>99</v>
      </c>
      <c r="C98" s="230" t="s">
        <v>876</v>
      </c>
      <c r="D98" s="235" t="str">
        <f t="shared" si="1"/>
        <v>COLONIA EL CARMEN</v>
      </c>
      <c r="E98" s="233">
        <v>171.5</v>
      </c>
      <c r="F98" s="235">
        <v>7</v>
      </c>
      <c r="G98" s="233">
        <v>63</v>
      </c>
      <c r="H98" s="233">
        <v>28</v>
      </c>
      <c r="I98" s="234"/>
      <c r="J98" s="234"/>
    </row>
    <row r="99" spans="1:10" ht="12" customHeight="1">
      <c r="A99" s="230" t="s">
        <v>973</v>
      </c>
      <c r="B99" s="231">
        <v>94</v>
      </c>
      <c r="C99" s="230" t="s">
        <v>876</v>
      </c>
      <c r="D99" s="235" t="str">
        <f t="shared" si="1"/>
        <v>COLONIA EL DEAN</v>
      </c>
      <c r="E99" s="233">
        <v>252.875</v>
      </c>
      <c r="F99" s="235">
        <v>8.5</v>
      </c>
      <c r="G99" s="233">
        <v>76.5</v>
      </c>
      <c r="H99" s="233">
        <v>34</v>
      </c>
      <c r="I99" s="234"/>
      <c r="J99" s="234"/>
    </row>
    <row r="100" spans="1:10" ht="12" customHeight="1">
      <c r="A100" s="230" t="s">
        <v>974</v>
      </c>
      <c r="B100" s="231">
        <v>68</v>
      </c>
      <c r="C100" s="230" t="s">
        <v>876</v>
      </c>
      <c r="D100" s="235" t="str">
        <f t="shared" si="1"/>
        <v>COLONIA EL HORMIGUERO</v>
      </c>
      <c r="E100" s="233">
        <v>147.875</v>
      </c>
      <c r="F100" s="235">
        <v>6.5</v>
      </c>
      <c r="G100" s="233">
        <v>58.5</v>
      </c>
      <c r="H100" s="233">
        <v>26</v>
      </c>
      <c r="I100" s="234"/>
      <c r="J100" s="234"/>
    </row>
    <row r="101" spans="1:10" ht="12" customHeight="1">
      <c r="A101" s="230" t="s">
        <v>975</v>
      </c>
      <c r="B101" s="231">
        <v>102</v>
      </c>
      <c r="C101" s="230" t="s">
        <v>876</v>
      </c>
      <c r="D101" s="235" t="str">
        <f t="shared" si="1"/>
        <v>COLONIA EL MANANTIAL</v>
      </c>
      <c r="E101" s="233">
        <v>147.875</v>
      </c>
      <c r="F101" s="235">
        <v>6.5</v>
      </c>
      <c r="G101" s="233">
        <v>58.5</v>
      </c>
      <c r="H101" s="233">
        <v>26</v>
      </c>
      <c r="I101" s="234"/>
      <c r="J101" s="234"/>
    </row>
    <row r="102" spans="1:10" ht="12" customHeight="1">
      <c r="A102" s="230" t="s">
        <v>976</v>
      </c>
      <c r="B102" s="231">
        <v>39</v>
      </c>
      <c r="C102" s="230" t="s">
        <v>876</v>
      </c>
      <c r="D102" s="235" t="str">
        <f t="shared" si="1"/>
        <v>COLONIA EL MIRADOR</v>
      </c>
      <c r="E102" s="233">
        <v>196.875</v>
      </c>
      <c r="F102" s="235">
        <v>7.5</v>
      </c>
      <c r="G102" s="233">
        <v>67.5</v>
      </c>
      <c r="H102" s="233">
        <v>30</v>
      </c>
      <c r="I102" s="234"/>
      <c r="J102" s="234"/>
    </row>
    <row r="103" spans="1:10" ht="12" customHeight="1">
      <c r="A103" s="230" t="s">
        <v>977</v>
      </c>
      <c r="B103" s="231">
        <v>6</v>
      </c>
      <c r="C103" s="230" t="s">
        <v>876</v>
      </c>
      <c r="D103" s="235" t="str">
        <f t="shared" si="1"/>
        <v>COLONIA EL PARAISO</v>
      </c>
      <c r="E103" s="233">
        <v>147.875</v>
      </c>
      <c r="F103" s="235">
        <v>6.5</v>
      </c>
      <c r="G103" s="233">
        <v>58.5</v>
      </c>
      <c r="H103" s="233">
        <v>26</v>
      </c>
      <c r="I103" s="234"/>
      <c r="J103" s="234"/>
    </row>
    <row r="104" spans="1:10" ht="12" customHeight="1">
      <c r="A104" s="230" t="s">
        <v>978</v>
      </c>
      <c r="B104" s="231">
        <v>15</v>
      </c>
      <c r="C104" s="230" t="s">
        <v>876</v>
      </c>
      <c r="D104" s="235" t="str">
        <f t="shared" si="1"/>
        <v>COLONIA EL PARIAN</v>
      </c>
      <c r="E104" s="233">
        <v>462.875</v>
      </c>
      <c r="F104" s="235">
        <v>11.5</v>
      </c>
      <c r="G104" s="233">
        <v>103.5</v>
      </c>
      <c r="H104" s="233">
        <v>46</v>
      </c>
      <c r="I104" s="234"/>
      <c r="J104" s="234"/>
    </row>
    <row r="105" spans="1:10" ht="12" customHeight="1">
      <c r="A105" s="230" t="s">
        <v>979</v>
      </c>
      <c r="B105" s="231">
        <v>59</v>
      </c>
      <c r="C105" s="230" t="s">
        <v>874</v>
      </c>
      <c r="D105" s="235" t="str">
        <f t="shared" si="1"/>
        <v>UNIDAD HABITACIONAL EL PORVENIR</v>
      </c>
      <c r="E105" s="233">
        <v>126</v>
      </c>
      <c r="F105" s="235">
        <v>6</v>
      </c>
      <c r="G105" s="233">
        <v>54</v>
      </c>
      <c r="H105" s="233">
        <v>24</v>
      </c>
      <c r="I105" s="234"/>
      <c r="J105" s="234"/>
    </row>
    <row r="106" spans="1:10" ht="12" customHeight="1">
      <c r="A106" s="230" t="s">
        <v>980</v>
      </c>
      <c r="B106" s="231">
        <v>59</v>
      </c>
      <c r="C106" s="230" t="s">
        <v>876</v>
      </c>
      <c r="D106" s="235" t="str">
        <f t="shared" si="1"/>
        <v>COLONIA EL PORVENIR ORIENTE</v>
      </c>
      <c r="E106" s="233">
        <v>126</v>
      </c>
      <c r="F106" s="235">
        <v>6</v>
      </c>
      <c r="G106" s="233">
        <v>54</v>
      </c>
      <c r="H106" s="233">
        <v>24</v>
      </c>
      <c r="I106" s="234"/>
      <c r="J106" s="234"/>
    </row>
    <row r="107" spans="1:10" ht="12" customHeight="1">
      <c r="A107" s="230" t="s">
        <v>981</v>
      </c>
      <c r="B107" s="231">
        <v>61</v>
      </c>
      <c r="C107" s="230" t="s">
        <v>876</v>
      </c>
      <c r="D107" s="235" t="str">
        <f t="shared" si="1"/>
        <v>COLONIA EL PORVENIR ZONA 6</v>
      </c>
      <c r="E107" s="233">
        <v>171.5</v>
      </c>
      <c r="F107" s="235">
        <v>7</v>
      </c>
      <c r="G107" s="233">
        <v>63</v>
      </c>
      <c r="H107" s="233">
        <v>28</v>
      </c>
      <c r="I107" s="234"/>
      <c r="J107" s="234"/>
    </row>
    <row r="108" spans="1:10" ht="12" customHeight="1">
      <c r="A108" s="230" t="s">
        <v>982</v>
      </c>
      <c r="B108" s="231">
        <v>66</v>
      </c>
      <c r="C108" s="230" t="s">
        <v>876</v>
      </c>
      <c r="D108" s="235" t="str">
        <f t="shared" si="1"/>
        <v>COLONIA EL REAL</v>
      </c>
      <c r="E108" s="233">
        <v>252.875</v>
      </c>
      <c r="F108" s="235">
        <v>8.5</v>
      </c>
      <c r="G108" s="233">
        <v>76.5</v>
      </c>
      <c r="H108" s="233">
        <v>34</v>
      </c>
      <c r="I108" s="234"/>
      <c r="J108" s="234"/>
    </row>
    <row r="109" spans="1:10" ht="12" customHeight="1">
      <c r="A109" s="230" t="s">
        <v>983</v>
      </c>
      <c r="B109" s="231">
        <v>48</v>
      </c>
      <c r="C109" s="230" t="s">
        <v>876</v>
      </c>
      <c r="D109" s="235" t="str">
        <f t="shared" si="1"/>
        <v>COLONIA EL RETIRO</v>
      </c>
      <c r="E109" s="233">
        <v>252.875</v>
      </c>
      <c r="F109" s="235">
        <v>8.5</v>
      </c>
      <c r="G109" s="233">
        <v>76.5</v>
      </c>
      <c r="H109" s="233">
        <v>34</v>
      </c>
      <c r="I109" s="234"/>
      <c r="J109" s="234"/>
    </row>
    <row r="110" spans="1:10" ht="12" customHeight="1">
      <c r="A110" s="230" t="s">
        <v>984</v>
      </c>
      <c r="B110" s="231">
        <v>107</v>
      </c>
      <c r="C110" s="230" t="s">
        <v>907</v>
      </c>
      <c r="D110" s="235" t="str">
        <f t="shared" si="1"/>
        <v>FRACCIONAMIENTO EL ROCIO</v>
      </c>
      <c r="E110" s="233">
        <v>171.5</v>
      </c>
      <c r="F110" s="235">
        <v>7</v>
      </c>
      <c r="G110" s="233">
        <v>63</v>
      </c>
      <c r="H110" s="233">
        <v>28</v>
      </c>
      <c r="I110" s="234"/>
      <c r="J110" s="234"/>
    </row>
    <row r="111" spans="1:10" ht="12" customHeight="1">
      <c r="A111" s="230" t="s">
        <v>985</v>
      </c>
      <c r="B111" s="231">
        <v>81</v>
      </c>
      <c r="C111" s="230" t="s">
        <v>874</v>
      </c>
      <c r="D111" s="235" t="str">
        <f t="shared" si="1"/>
        <v>UNIDAD HABITACIONAL EL ROSARIO</v>
      </c>
      <c r="E111" s="233">
        <v>196.875</v>
      </c>
      <c r="F111" s="235">
        <v>7.5</v>
      </c>
      <c r="G111" s="233">
        <v>67.5</v>
      </c>
      <c r="H111" s="233">
        <v>30</v>
      </c>
      <c r="I111" s="234"/>
      <c r="J111" s="234"/>
    </row>
    <row r="112" spans="1:10" ht="12" customHeight="1">
      <c r="A112" s="230" t="s">
        <v>985</v>
      </c>
      <c r="B112" s="231">
        <v>81</v>
      </c>
      <c r="C112" s="230" t="s">
        <v>876</v>
      </c>
      <c r="D112" s="235" t="str">
        <f t="shared" si="1"/>
        <v>COLONIA EL ROSARIO</v>
      </c>
      <c r="E112" s="233">
        <v>196.875</v>
      </c>
      <c r="F112" s="235">
        <v>7.5</v>
      </c>
      <c r="G112" s="233">
        <v>67.5</v>
      </c>
      <c r="H112" s="233">
        <v>30</v>
      </c>
      <c r="I112" s="234"/>
      <c r="J112" s="234"/>
    </row>
    <row r="113" spans="1:10" ht="12" customHeight="1">
      <c r="A113" s="230" t="s">
        <v>986</v>
      </c>
      <c r="B113" s="231">
        <v>48</v>
      </c>
      <c r="C113" s="230" t="s">
        <v>876</v>
      </c>
      <c r="D113" s="235" t="str">
        <f t="shared" si="1"/>
        <v>COLONIA EL SANTUARIO</v>
      </c>
      <c r="E113" s="233">
        <v>252.875</v>
      </c>
      <c r="F113" s="235">
        <v>8.5</v>
      </c>
      <c r="G113" s="233">
        <v>76.5</v>
      </c>
      <c r="H113" s="233">
        <v>34</v>
      </c>
      <c r="I113" s="234"/>
      <c r="J113" s="234"/>
    </row>
    <row r="114" spans="1:10" ht="12" customHeight="1">
      <c r="A114" s="230" t="s">
        <v>987</v>
      </c>
      <c r="B114" s="231">
        <v>32</v>
      </c>
      <c r="C114" s="230" t="s">
        <v>876</v>
      </c>
      <c r="D114" s="235" t="str">
        <f t="shared" si="1"/>
        <v>COLONIA EL ZALATE</v>
      </c>
      <c r="E114" s="233">
        <v>126</v>
      </c>
      <c r="F114" s="235">
        <v>6</v>
      </c>
      <c r="G114" s="233">
        <v>54</v>
      </c>
      <c r="H114" s="233">
        <v>24</v>
      </c>
      <c r="I114" s="234"/>
      <c r="J114" s="234"/>
    </row>
    <row r="115" spans="1:10" ht="12" customHeight="1">
      <c r="A115" s="230" t="s">
        <v>988</v>
      </c>
      <c r="B115" s="231">
        <v>68</v>
      </c>
      <c r="C115" s="230" t="s">
        <v>876</v>
      </c>
      <c r="D115" s="235" t="str">
        <f t="shared" si="1"/>
        <v>COLONIA ELECTRICISTAS</v>
      </c>
      <c r="E115" s="233">
        <v>224</v>
      </c>
      <c r="F115" s="235">
        <v>8</v>
      </c>
      <c r="G115" s="233">
        <v>72</v>
      </c>
      <c r="H115" s="233">
        <v>32</v>
      </c>
      <c r="I115" s="234"/>
      <c r="J115" s="234"/>
    </row>
    <row r="116" spans="1:10" ht="12" customHeight="1">
      <c r="A116" s="230" t="s">
        <v>989</v>
      </c>
      <c r="B116" s="231">
        <v>99</v>
      </c>
      <c r="C116" s="230" t="s">
        <v>876</v>
      </c>
      <c r="D116" s="235" t="str">
        <f t="shared" si="1"/>
        <v>COLONIA EMILIANO ZAPATA</v>
      </c>
      <c r="E116" s="233">
        <v>196.875</v>
      </c>
      <c r="F116" s="235">
        <v>7.5</v>
      </c>
      <c r="G116" s="233">
        <v>67.5</v>
      </c>
      <c r="H116" s="233">
        <v>30</v>
      </c>
      <c r="I116" s="234"/>
      <c r="J116" s="234"/>
    </row>
    <row r="117" spans="1:10" ht="12" customHeight="1">
      <c r="A117" s="230" t="s">
        <v>990</v>
      </c>
      <c r="B117" s="231">
        <v>10</v>
      </c>
      <c r="C117" s="230" t="s">
        <v>874</v>
      </c>
      <c r="D117" s="235" t="str">
        <f t="shared" si="1"/>
        <v>UNIDAD HABITACIONAL ESTADIO</v>
      </c>
      <c r="E117" s="233">
        <v>147.875</v>
      </c>
      <c r="F117" s="235">
        <v>6.5</v>
      </c>
      <c r="G117" s="233">
        <v>58.5</v>
      </c>
      <c r="H117" s="233">
        <v>26</v>
      </c>
      <c r="I117" s="234"/>
      <c r="J117" s="234"/>
    </row>
    <row r="118" spans="1:10" ht="12" customHeight="1">
      <c r="A118" s="230" t="s">
        <v>991</v>
      </c>
      <c r="B118" s="231">
        <v>17</v>
      </c>
      <c r="C118" s="230" t="s">
        <v>876</v>
      </c>
      <c r="D118" s="235" t="str">
        <f t="shared" si="1"/>
        <v>COLONIA ESTADIO PONIENTE</v>
      </c>
      <c r="E118" s="233">
        <v>126</v>
      </c>
      <c r="F118" s="235">
        <v>6</v>
      </c>
      <c r="G118" s="233">
        <v>54</v>
      </c>
      <c r="H118" s="233">
        <v>24</v>
      </c>
      <c r="I118" s="234"/>
      <c r="J118" s="234"/>
    </row>
    <row r="119" spans="1:10" ht="12" customHeight="1">
      <c r="A119" s="230" t="s">
        <v>992</v>
      </c>
      <c r="B119" s="231">
        <v>57</v>
      </c>
      <c r="C119" s="230" t="s">
        <v>876</v>
      </c>
      <c r="D119" s="235" t="str">
        <f t="shared" si="1"/>
        <v>COLONIA ESTEBAN ALATORRE</v>
      </c>
      <c r="E119" s="233">
        <v>147.875</v>
      </c>
      <c r="F119" s="235">
        <v>6.5</v>
      </c>
      <c r="G119" s="233">
        <v>58.5</v>
      </c>
      <c r="H119" s="233">
        <v>26</v>
      </c>
      <c r="I119" s="234"/>
      <c r="J119" s="234"/>
    </row>
    <row r="120" spans="1:10" ht="12" customHeight="1">
      <c r="A120" s="230" t="s">
        <v>993</v>
      </c>
      <c r="B120" s="231">
        <v>60</v>
      </c>
      <c r="C120" s="230" t="s">
        <v>876</v>
      </c>
      <c r="D120" s="235" t="str">
        <f t="shared" si="1"/>
        <v>COLONIA ESTEBAN ALATORRE ZONA 6</v>
      </c>
      <c r="E120" s="233">
        <v>147.875</v>
      </c>
      <c r="F120" s="235">
        <v>6.5</v>
      </c>
      <c r="G120" s="233">
        <v>58.5</v>
      </c>
      <c r="H120" s="233">
        <v>26</v>
      </c>
      <c r="I120" s="234"/>
      <c r="J120" s="234"/>
    </row>
    <row r="121" spans="1:10" ht="12" customHeight="1">
      <c r="A121" s="230" t="s">
        <v>994</v>
      </c>
      <c r="B121" s="231">
        <v>30</v>
      </c>
      <c r="C121" s="230" t="s">
        <v>876</v>
      </c>
      <c r="D121" s="235" t="str">
        <f t="shared" si="1"/>
        <v>COLONIA EX HACIENDA DE OBLATOS</v>
      </c>
      <c r="E121" s="233">
        <v>126</v>
      </c>
      <c r="F121" s="235">
        <v>6</v>
      </c>
      <c r="G121" s="233">
        <v>54</v>
      </c>
      <c r="H121" s="233">
        <v>24</v>
      </c>
      <c r="I121" s="234"/>
      <c r="J121" s="234"/>
    </row>
    <row r="122" spans="1:10" ht="12" customHeight="1">
      <c r="A122" s="230" t="s">
        <v>995</v>
      </c>
      <c r="B122" s="231">
        <v>15</v>
      </c>
      <c r="C122" s="230" t="s">
        <v>876</v>
      </c>
      <c r="D122" s="235" t="str">
        <f t="shared" si="1"/>
        <v>COLONIA FABRICA DE ATEMAJAC</v>
      </c>
      <c r="E122" s="233">
        <v>126</v>
      </c>
      <c r="F122" s="235">
        <v>6</v>
      </c>
      <c r="G122" s="233">
        <v>54</v>
      </c>
      <c r="H122" s="233">
        <v>24</v>
      </c>
      <c r="I122" s="234"/>
      <c r="J122" s="234"/>
    </row>
    <row r="123" spans="1:10" ht="12" customHeight="1">
      <c r="A123" s="230" t="s">
        <v>996</v>
      </c>
      <c r="B123" s="231">
        <v>37</v>
      </c>
      <c r="C123" s="230" t="s">
        <v>876</v>
      </c>
      <c r="D123" s="235" t="str">
        <f t="shared" si="1"/>
        <v>COLONIA FEDERALISMO</v>
      </c>
      <c r="E123" s="233">
        <v>171.5</v>
      </c>
      <c r="F123" s="235">
        <v>7</v>
      </c>
      <c r="G123" s="233">
        <v>63</v>
      </c>
      <c r="H123" s="233">
        <v>28</v>
      </c>
      <c r="I123" s="234"/>
      <c r="J123" s="234"/>
    </row>
    <row r="124" spans="1:10" ht="12" customHeight="1">
      <c r="A124" s="230" t="s">
        <v>997</v>
      </c>
      <c r="B124" s="231">
        <v>90</v>
      </c>
      <c r="C124" s="230" t="s">
        <v>876</v>
      </c>
      <c r="D124" s="235" t="str">
        <f t="shared" si="1"/>
        <v>COLONIA FERROCARRIL</v>
      </c>
      <c r="E124" s="233">
        <v>252.875</v>
      </c>
      <c r="F124" s="235">
        <v>8.5</v>
      </c>
      <c r="G124" s="233">
        <v>76.5</v>
      </c>
      <c r="H124" s="233">
        <v>34</v>
      </c>
      <c r="I124" s="234"/>
      <c r="J124" s="234"/>
    </row>
    <row r="125" spans="1:10" ht="12" customHeight="1">
      <c r="A125" s="230" t="s">
        <v>998</v>
      </c>
      <c r="B125" s="231">
        <v>16</v>
      </c>
      <c r="C125" s="230" t="s">
        <v>874</v>
      </c>
      <c r="D125" s="235" t="str">
        <f t="shared" si="1"/>
        <v>UNIDAD HABITACIONAL FIDEL VELAZQUEZ</v>
      </c>
      <c r="E125" s="233">
        <v>126</v>
      </c>
      <c r="F125" s="235">
        <v>6</v>
      </c>
      <c r="G125" s="233">
        <v>54</v>
      </c>
      <c r="H125" s="233">
        <v>24</v>
      </c>
      <c r="I125" s="234"/>
      <c r="J125" s="234"/>
    </row>
    <row r="126" spans="1:10" ht="12" customHeight="1">
      <c r="A126" s="230" t="s">
        <v>999</v>
      </c>
      <c r="B126" s="231">
        <v>9</v>
      </c>
      <c r="C126" s="230" t="s">
        <v>876</v>
      </c>
      <c r="D126" s="235" t="str">
        <f t="shared" si="1"/>
        <v>COLONIA FLORES MAGON</v>
      </c>
      <c r="E126" s="233">
        <v>126</v>
      </c>
      <c r="F126" s="235">
        <v>6</v>
      </c>
      <c r="G126" s="233">
        <v>54</v>
      </c>
      <c r="H126" s="233">
        <v>24</v>
      </c>
      <c r="I126" s="234"/>
      <c r="J126" s="234"/>
    </row>
    <row r="127" spans="1:10" ht="12" customHeight="1">
      <c r="A127" s="230" t="s">
        <v>1000</v>
      </c>
      <c r="B127" s="231">
        <v>18</v>
      </c>
      <c r="C127" s="230" t="s">
        <v>874</v>
      </c>
      <c r="D127" s="235" t="str">
        <f t="shared" si="1"/>
        <v>UNIDAD HABITACIONAL FOVISSSTE ESTADIO</v>
      </c>
      <c r="E127" s="235">
        <f>VLOOKUP(Tabla136[[#This Row],[Columna1]],[4]colonias!$A$2:$F$496,6)</f>
        <v>108</v>
      </c>
      <c r="F127" s="235">
        <f>VLOOKUP(Tabla136[[#This Row],[Columna1]],[4]colonias!$A$2:$F$496,2)</f>
        <v>6</v>
      </c>
      <c r="G127" s="235">
        <f>VLOOKUP(Tabla136[[#This Row],[Columna1]],[4]colonias!$A$2:$F$496,5)</f>
        <v>48</v>
      </c>
      <c r="H127" s="235">
        <f>VLOOKUP(Tabla136[[#This Row],[Columna1]],[4]colonias!$A$2:$F$496,4)</f>
        <v>21</v>
      </c>
      <c r="I127" s="234"/>
      <c r="J127" s="234"/>
    </row>
    <row r="128" spans="1:10" ht="12" customHeight="1">
      <c r="A128" s="230" t="s">
        <v>1001</v>
      </c>
      <c r="B128" s="231">
        <v>18</v>
      </c>
      <c r="C128" s="230" t="s">
        <v>874</v>
      </c>
      <c r="D128" s="235" t="str">
        <f t="shared" si="1"/>
        <v>UNIDAD HABITACIONAL FOVISSSTE INDEPENDENCIA</v>
      </c>
      <c r="E128" s="233">
        <v>147.875</v>
      </c>
      <c r="F128" s="235">
        <v>6.5</v>
      </c>
      <c r="G128" s="233">
        <v>58.5</v>
      </c>
      <c r="H128" s="233">
        <v>26</v>
      </c>
      <c r="I128" s="234"/>
      <c r="J128" s="234"/>
    </row>
    <row r="129" spans="1:10" ht="12" customHeight="1">
      <c r="A129" s="230" t="s">
        <v>1002</v>
      </c>
      <c r="B129" s="231">
        <v>106</v>
      </c>
      <c r="C129" s="230" t="s">
        <v>876</v>
      </c>
      <c r="D129" s="235" t="str">
        <f t="shared" si="1"/>
        <v>COLONIA FRANCISCO VILLA</v>
      </c>
      <c r="E129" s="233">
        <v>147.875</v>
      </c>
      <c r="F129" s="235">
        <v>6.5</v>
      </c>
      <c r="G129" s="233">
        <v>58.5</v>
      </c>
      <c r="H129" s="233">
        <v>26</v>
      </c>
      <c r="I129" s="234"/>
      <c r="J129" s="234"/>
    </row>
    <row r="130" spans="1:10" ht="12" customHeight="1">
      <c r="A130" s="230" t="s">
        <v>1003</v>
      </c>
      <c r="B130" s="231">
        <v>55</v>
      </c>
      <c r="C130" s="230" t="s">
        <v>876</v>
      </c>
      <c r="D130" s="235" t="str">
        <f t="shared" ref="D130:D193" si="2">CONCATENATE(C130," ",A130)</f>
        <v>COLONIA GENERAL REAL</v>
      </c>
      <c r="E130" s="233">
        <v>224</v>
      </c>
      <c r="F130" s="235">
        <v>8</v>
      </c>
      <c r="G130" s="233">
        <v>72</v>
      </c>
      <c r="H130" s="233">
        <v>32</v>
      </c>
      <c r="I130" s="234"/>
      <c r="J130" s="234"/>
    </row>
    <row r="131" spans="1:10" ht="12" customHeight="1">
      <c r="A131" s="230" t="s">
        <v>1004</v>
      </c>
      <c r="B131" s="231">
        <v>107</v>
      </c>
      <c r="C131" s="230" t="s">
        <v>876</v>
      </c>
      <c r="D131" s="235" t="str">
        <f t="shared" si="2"/>
        <v>COLONIA GOMEZ FARIAS</v>
      </c>
      <c r="E131" s="233">
        <v>171.5</v>
      </c>
      <c r="F131" s="235">
        <v>7</v>
      </c>
      <c r="G131" s="233">
        <v>63</v>
      </c>
      <c r="H131" s="233">
        <v>28</v>
      </c>
      <c r="I131" s="234"/>
      <c r="J131" s="234"/>
    </row>
    <row r="132" spans="1:10" ht="12" customHeight="1">
      <c r="A132" s="230" t="s">
        <v>1005</v>
      </c>
      <c r="B132" s="231">
        <v>69</v>
      </c>
      <c r="C132" s="230" t="s">
        <v>876</v>
      </c>
      <c r="D132" s="235" t="str">
        <f t="shared" si="2"/>
        <v>COLONIA GONZALEZ GALLO</v>
      </c>
      <c r="E132" s="233">
        <v>147.875</v>
      </c>
      <c r="F132" s="235">
        <v>6.5</v>
      </c>
      <c r="G132" s="233">
        <v>58.5</v>
      </c>
      <c r="H132" s="233">
        <v>26</v>
      </c>
      <c r="I132" s="234"/>
      <c r="J132" s="234"/>
    </row>
    <row r="133" spans="1:10" ht="12" customHeight="1">
      <c r="A133" s="230" t="s">
        <v>1006</v>
      </c>
      <c r="B133" s="231">
        <v>20</v>
      </c>
      <c r="C133" s="230" t="s">
        <v>876</v>
      </c>
      <c r="D133" s="235" t="str">
        <f t="shared" si="2"/>
        <v>COLONIA GUADALAJARA ORIENTE</v>
      </c>
      <c r="E133" s="233">
        <v>147.875</v>
      </c>
      <c r="F133" s="235">
        <v>6.5</v>
      </c>
      <c r="G133" s="233">
        <v>58.5</v>
      </c>
      <c r="H133" s="233">
        <v>26</v>
      </c>
      <c r="I133" s="234"/>
      <c r="J133" s="234"/>
    </row>
    <row r="134" spans="1:10" ht="12" customHeight="1">
      <c r="A134" s="230" t="s">
        <v>1007</v>
      </c>
      <c r="B134" s="231">
        <v>16</v>
      </c>
      <c r="C134" s="230" t="s">
        <v>876</v>
      </c>
      <c r="D134" s="235" t="str">
        <f t="shared" si="2"/>
        <v>COLONIA GUADALUPANA NORTE</v>
      </c>
      <c r="E134" s="233">
        <v>147.875</v>
      </c>
      <c r="F134" s="235">
        <v>6.5</v>
      </c>
      <c r="G134" s="233">
        <v>58.5</v>
      </c>
      <c r="H134" s="233">
        <v>26</v>
      </c>
      <c r="I134" s="234"/>
      <c r="J134" s="234"/>
    </row>
    <row r="135" spans="1:10" ht="12" customHeight="1">
      <c r="A135" s="230" t="s">
        <v>1008</v>
      </c>
      <c r="B135" s="231">
        <v>21</v>
      </c>
      <c r="C135" s="230" t="s">
        <v>876</v>
      </c>
      <c r="D135" s="235" t="str">
        <f t="shared" si="2"/>
        <v>COLONIA GUADALUPANA SUR</v>
      </c>
      <c r="E135" s="233">
        <v>171.5</v>
      </c>
      <c r="F135" s="235">
        <v>7</v>
      </c>
      <c r="G135" s="233">
        <v>63</v>
      </c>
      <c r="H135" s="233">
        <v>28</v>
      </c>
      <c r="I135" s="234"/>
      <c r="J135" s="234"/>
    </row>
    <row r="136" spans="1:10" ht="12" customHeight="1">
      <c r="A136" s="230" t="s">
        <v>1009</v>
      </c>
      <c r="B136" s="231">
        <v>29</v>
      </c>
      <c r="C136" s="230" t="s">
        <v>876</v>
      </c>
      <c r="D136" s="235" t="str">
        <f t="shared" si="2"/>
        <v>COLONIA HELIODORO HERNANDEZ PRIMERA SECCIÓN</v>
      </c>
      <c r="E136" s="233">
        <v>147.875</v>
      </c>
      <c r="F136" s="235">
        <v>6.5</v>
      </c>
      <c r="G136" s="233">
        <v>58.5</v>
      </c>
      <c r="H136" s="233">
        <v>26</v>
      </c>
      <c r="I136" s="234"/>
      <c r="J136" s="234"/>
    </row>
    <row r="137" spans="1:10" ht="12" customHeight="1">
      <c r="A137" s="230" t="s">
        <v>1010</v>
      </c>
      <c r="B137" s="231">
        <v>28</v>
      </c>
      <c r="C137" s="230" t="s">
        <v>876</v>
      </c>
      <c r="D137" s="235" t="str">
        <f t="shared" si="2"/>
        <v>COLONIA HELIODORO HERNANDEZ SEGUNDA SECCIÓN</v>
      </c>
      <c r="E137" s="233">
        <v>147.875</v>
      </c>
      <c r="F137" s="235">
        <v>6.5</v>
      </c>
      <c r="G137" s="233">
        <v>58.5</v>
      </c>
      <c r="H137" s="233">
        <v>26</v>
      </c>
      <c r="I137" s="234"/>
      <c r="J137" s="234"/>
    </row>
    <row r="138" spans="1:10" ht="12" customHeight="1">
      <c r="A138" s="230" t="s">
        <v>1011</v>
      </c>
      <c r="B138" s="231">
        <v>60</v>
      </c>
      <c r="C138" s="230" t="s">
        <v>876</v>
      </c>
      <c r="D138" s="235" t="str">
        <f t="shared" si="2"/>
        <v>COLONIA HERMOSA PROVINCIA</v>
      </c>
      <c r="E138" s="233">
        <v>196.875</v>
      </c>
      <c r="F138" s="235">
        <v>7.5</v>
      </c>
      <c r="G138" s="233">
        <v>67.5</v>
      </c>
      <c r="H138" s="233">
        <v>30</v>
      </c>
      <c r="I138" s="234"/>
      <c r="J138" s="234"/>
    </row>
    <row r="139" spans="1:10" ht="12" customHeight="1">
      <c r="A139" s="230" t="s">
        <v>1012</v>
      </c>
      <c r="B139" s="231">
        <v>94</v>
      </c>
      <c r="C139" s="230" t="s">
        <v>876</v>
      </c>
      <c r="D139" s="235" t="str">
        <f t="shared" si="2"/>
        <v>COLONIA HIGUERILLAS</v>
      </c>
      <c r="E139" s="233">
        <v>147.875</v>
      </c>
      <c r="F139" s="235">
        <v>6.5</v>
      </c>
      <c r="G139" s="233">
        <v>58.5</v>
      </c>
      <c r="H139" s="233">
        <v>26</v>
      </c>
      <c r="I139" s="234"/>
      <c r="J139" s="234"/>
    </row>
    <row r="140" spans="1:10" ht="12" customHeight="1">
      <c r="A140" s="230" t="s">
        <v>1013</v>
      </c>
      <c r="B140" s="231">
        <v>83</v>
      </c>
      <c r="C140" s="230" t="s">
        <v>907</v>
      </c>
      <c r="D140" s="235" t="str">
        <f t="shared" si="2"/>
        <v>FRACCIONAMIENTO HIPICO TAPATIO</v>
      </c>
      <c r="E140" s="233">
        <v>283.5</v>
      </c>
      <c r="F140" s="235">
        <v>9</v>
      </c>
      <c r="G140" s="233">
        <v>81</v>
      </c>
      <c r="H140" s="233">
        <v>36</v>
      </c>
      <c r="I140" s="234"/>
      <c r="J140" s="234"/>
    </row>
    <row r="141" spans="1:10" ht="12" customHeight="1">
      <c r="A141" s="230" t="s">
        <v>1014</v>
      </c>
      <c r="B141" s="231">
        <v>6</v>
      </c>
      <c r="C141" s="230" t="s">
        <v>876</v>
      </c>
      <c r="D141" s="235" t="str">
        <f t="shared" si="2"/>
        <v>COLONIA HUENTITÁN EL ALTO ZONA 3</v>
      </c>
      <c r="E141" s="233">
        <v>462.875</v>
      </c>
      <c r="F141" s="235">
        <v>11.5</v>
      </c>
      <c r="G141" s="233">
        <v>103.5</v>
      </c>
      <c r="H141" s="233">
        <v>46</v>
      </c>
      <c r="I141" s="234"/>
      <c r="J141" s="234"/>
    </row>
    <row r="142" spans="1:10" ht="12" customHeight="1">
      <c r="A142" s="230" t="s">
        <v>1015</v>
      </c>
      <c r="B142" s="231">
        <v>7</v>
      </c>
      <c r="C142" s="230" t="s">
        <v>876</v>
      </c>
      <c r="D142" s="235" t="str">
        <f t="shared" si="2"/>
        <v>COLONIA HUENTITÁN EL ALTO ZONA 4</v>
      </c>
      <c r="E142" s="233">
        <v>462.875</v>
      </c>
      <c r="F142" s="235">
        <v>11.5</v>
      </c>
      <c r="G142" s="233">
        <v>103.5</v>
      </c>
      <c r="H142" s="233">
        <v>46</v>
      </c>
      <c r="I142" s="234"/>
      <c r="J142" s="234"/>
    </row>
    <row r="143" spans="1:10" ht="12" customHeight="1">
      <c r="A143" s="230" t="s">
        <v>1015</v>
      </c>
      <c r="B143" s="231">
        <v>12</v>
      </c>
      <c r="C143" s="230" t="s">
        <v>876</v>
      </c>
      <c r="D143" s="235" t="str">
        <f t="shared" si="2"/>
        <v>COLONIA HUENTITÁN EL ALTO ZONA 4</v>
      </c>
      <c r="E143" s="233">
        <v>462.875</v>
      </c>
      <c r="F143" s="235">
        <v>11.5</v>
      </c>
      <c r="G143" s="233">
        <v>103.5</v>
      </c>
      <c r="H143" s="233">
        <v>46</v>
      </c>
      <c r="I143" s="234"/>
      <c r="J143" s="234"/>
    </row>
    <row r="144" spans="1:10" ht="12" customHeight="1">
      <c r="A144" s="230" t="s">
        <v>1016</v>
      </c>
      <c r="B144" s="231">
        <v>1</v>
      </c>
      <c r="C144" s="230" t="s">
        <v>876</v>
      </c>
      <c r="D144" s="235" t="str">
        <f t="shared" si="2"/>
        <v>COLONIA HUENTITÁN EL BAJO PRIMERA SECCIÓN</v>
      </c>
      <c r="E144" s="233">
        <v>315.875</v>
      </c>
      <c r="F144" s="235">
        <v>9.5</v>
      </c>
      <c r="G144" s="233">
        <v>85.5</v>
      </c>
      <c r="H144" s="233">
        <v>38</v>
      </c>
      <c r="I144" s="234"/>
      <c r="J144" s="234"/>
    </row>
    <row r="145" spans="1:10" ht="12" customHeight="1">
      <c r="A145" s="230" t="s">
        <v>1017</v>
      </c>
      <c r="B145" s="231">
        <v>1</v>
      </c>
      <c r="C145" s="230" t="s">
        <v>876</v>
      </c>
      <c r="D145" s="235" t="str">
        <f t="shared" si="2"/>
        <v>COLONIA HUENTITÁN EL BAJO SEGUNDA SECCIÓN</v>
      </c>
      <c r="E145" s="233">
        <v>283.5</v>
      </c>
      <c r="F145" s="235">
        <v>9</v>
      </c>
      <c r="G145" s="233">
        <v>81</v>
      </c>
      <c r="H145" s="233">
        <v>36</v>
      </c>
      <c r="I145" s="234"/>
      <c r="J145" s="234"/>
    </row>
    <row r="146" spans="1:10" ht="12" customHeight="1">
      <c r="A146" s="230" t="s">
        <v>1018</v>
      </c>
      <c r="B146" s="231">
        <v>36</v>
      </c>
      <c r="C146" s="230" t="s">
        <v>876</v>
      </c>
      <c r="D146" s="235" t="str">
        <f t="shared" si="2"/>
        <v>COLONIA INDEPENDENCIA</v>
      </c>
      <c r="E146" s="233">
        <v>462.875</v>
      </c>
      <c r="F146" s="235">
        <v>11.5</v>
      </c>
      <c r="G146" s="233">
        <v>103.5</v>
      </c>
      <c r="H146" s="233">
        <v>46</v>
      </c>
      <c r="I146" s="234"/>
      <c r="J146" s="234"/>
    </row>
    <row r="147" spans="1:10" ht="12" customHeight="1">
      <c r="A147" s="230" t="s">
        <v>1018</v>
      </c>
      <c r="B147" s="231">
        <v>17</v>
      </c>
      <c r="C147" s="230" t="s">
        <v>874</v>
      </c>
      <c r="D147" s="235" t="str">
        <f t="shared" si="2"/>
        <v>UNIDAD HABITACIONAL INDEPENDENCIA</v>
      </c>
      <c r="E147" s="233">
        <v>462.875</v>
      </c>
      <c r="F147" s="235">
        <v>11.5</v>
      </c>
      <c r="G147" s="233">
        <v>103.5</v>
      </c>
      <c r="H147" s="233">
        <v>46</v>
      </c>
      <c r="I147" s="234"/>
      <c r="J147" s="234"/>
    </row>
    <row r="148" spans="1:10" ht="12" customHeight="1">
      <c r="A148" s="230" t="s">
        <v>1019</v>
      </c>
      <c r="B148" s="231">
        <v>37</v>
      </c>
      <c r="C148" s="230" t="s">
        <v>876</v>
      </c>
      <c r="D148" s="235" t="str">
        <f t="shared" si="2"/>
        <v>COLONIA INDEPENDENCIA ORIENTE</v>
      </c>
      <c r="E148" s="233">
        <v>423.5</v>
      </c>
      <c r="F148" s="235">
        <v>11</v>
      </c>
      <c r="G148" s="233">
        <v>99</v>
      </c>
      <c r="H148" s="233">
        <v>44</v>
      </c>
      <c r="I148" s="234"/>
      <c r="J148" s="234"/>
    </row>
    <row r="149" spans="1:10" ht="12" customHeight="1">
      <c r="A149" s="230" t="s">
        <v>1020</v>
      </c>
      <c r="B149" s="231">
        <v>22</v>
      </c>
      <c r="C149" s="230" t="s">
        <v>876</v>
      </c>
      <c r="D149" s="235" t="str">
        <f t="shared" si="2"/>
        <v>COLONIA INDEPENDENCIA PONIENTE</v>
      </c>
      <c r="E149" s="233">
        <v>196.875</v>
      </c>
      <c r="F149" s="235">
        <v>7.5</v>
      </c>
      <c r="G149" s="233">
        <v>67.5</v>
      </c>
      <c r="H149" s="233">
        <v>30</v>
      </c>
      <c r="I149" s="234"/>
      <c r="J149" s="234"/>
    </row>
    <row r="150" spans="1:10" ht="12" customHeight="1">
      <c r="A150" s="230" t="s">
        <v>1021</v>
      </c>
      <c r="B150" s="231">
        <v>36</v>
      </c>
      <c r="C150" s="230" t="s">
        <v>876</v>
      </c>
      <c r="D150" s="235" t="str">
        <f t="shared" si="2"/>
        <v>COLONIA INDEPENDENCIA SUR</v>
      </c>
      <c r="E150" s="233">
        <v>196.875</v>
      </c>
      <c r="F150" s="235">
        <v>7.5</v>
      </c>
      <c r="G150" s="233">
        <v>67.5</v>
      </c>
      <c r="H150" s="233">
        <v>30</v>
      </c>
      <c r="I150" s="234"/>
      <c r="J150" s="234"/>
    </row>
    <row r="151" spans="1:10" ht="12" customHeight="1">
      <c r="A151" s="230" t="s">
        <v>1022</v>
      </c>
      <c r="B151" s="231">
        <v>57</v>
      </c>
      <c r="C151" s="230" t="s">
        <v>874</v>
      </c>
      <c r="D151" s="235" t="str">
        <f t="shared" si="2"/>
        <v>UNIDAD HABITACIONAL INDUSTRIA</v>
      </c>
      <c r="E151" s="233">
        <v>147.875</v>
      </c>
      <c r="F151" s="235">
        <v>6.5</v>
      </c>
      <c r="G151" s="233">
        <v>58.5</v>
      </c>
      <c r="H151" s="233">
        <v>26</v>
      </c>
      <c r="I151" s="234"/>
      <c r="J151" s="234"/>
    </row>
    <row r="152" spans="1:10" ht="12" customHeight="1">
      <c r="A152" s="230" t="s">
        <v>1023</v>
      </c>
      <c r="B152" s="231">
        <v>97</v>
      </c>
      <c r="C152" s="230" t="s">
        <v>876</v>
      </c>
      <c r="D152" s="235" t="str">
        <f t="shared" si="2"/>
        <v>COLONIA INDUSTRIAL PRIMERA SECCIÓN</v>
      </c>
      <c r="E152" s="233">
        <v>126</v>
      </c>
      <c r="F152" s="235">
        <v>6</v>
      </c>
      <c r="G152" s="233">
        <v>54</v>
      </c>
      <c r="H152" s="233">
        <v>24</v>
      </c>
      <c r="I152" s="234"/>
      <c r="J152" s="234"/>
    </row>
    <row r="153" spans="1:10" ht="12" customHeight="1">
      <c r="A153" s="230" t="s">
        <v>1024</v>
      </c>
      <c r="B153" s="231">
        <v>101</v>
      </c>
      <c r="C153" s="230" t="s">
        <v>876</v>
      </c>
      <c r="D153" s="235" t="str">
        <f t="shared" si="2"/>
        <v>COLONIA INDUSTRIAL SEGUNDA SECCIÓN</v>
      </c>
      <c r="E153" s="233">
        <v>126</v>
      </c>
      <c r="F153" s="235">
        <v>6</v>
      </c>
      <c r="G153" s="233">
        <v>54</v>
      </c>
      <c r="H153" s="233">
        <v>24</v>
      </c>
      <c r="I153" s="234"/>
      <c r="J153" s="234"/>
    </row>
    <row r="154" spans="1:10" ht="12" customHeight="1">
      <c r="A154" s="230" t="s">
        <v>1025</v>
      </c>
      <c r="B154" s="231">
        <v>97</v>
      </c>
      <c r="C154" s="230" t="s">
        <v>876</v>
      </c>
      <c r="D154" s="235" t="str">
        <f t="shared" si="2"/>
        <v>COLONIA INDUSTRIAL TERCERA SECCIÓN</v>
      </c>
      <c r="E154" s="233">
        <v>462.875</v>
      </c>
      <c r="F154" s="235">
        <v>11.5</v>
      </c>
      <c r="G154" s="233">
        <v>103.5</v>
      </c>
      <c r="H154" s="233">
        <v>46</v>
      </c>
      <c r="I154" s="234"/>
      <c r="J154" s="234"/>
    </row>
    <row r="155" spans="1:10" ht="12" customHeight="1">
      <c r="A155" s="230" t="s">
        <v>1026</v>
      </c>
      <c r="B155" s="231">
        <v>62</v>
      </c>
      <c r="C155" s="230" t="s">
        <v>874</v>
      </c>
      <c r="D155" s="235" t="str">
        <f t="shared" si="2"/>
        <v>UNIDAD HABITACIONAL INFONAVIT BENITO JUAREZ</v>
      </c>
      <c r="E155" s="233">
        <v>126</v>
      </c>
      <c r="F155" s="235">
        <v>6</v>
      </c>
      <c r="G155" s="233">
        <v>54</v>
      </c>
      <c r="H155" s="233">
        <v>24</v>
      </c>
      <c r="I155" s="234"/>
      <c r="J155" s="234"/>
    </row>
    <row r="156" spans="1:10" ht="12" customHeight="1">
      <c r="A156" s="230" t="s">
        <v>1027</v>
      </c>
      <c r="B156" s="231">
        <v>96</v>
      </c>
      <c r="C156" s="230" t="s">
        <v>874</v>
      </c>
      <c r="D156" s="235" t="str">
        <f t="shared" si="2"/>
        <v>UNIDAD HABITACIONAL INFONAVIT EL SAUZ</v>
      </c>
      <c r="E156" s="233">
        <v>462.875</v>
      </c>
      <c r="F156" s="235">
        <v>11.5</v>
      </c>
      <c r="G156" s="233">
        <v>103.5</v>
      </c>
      <c r="H156" s="233">
        <v>46</v>
      </c>
      <c r="I156" s="234"/>
      <c r="J156" s="234"/>
    </row>
    <row r="157" spans="1:10" ht="12" customHeight="1">
      <c r="A157" s="230" t="s">
        <v>1028</v>
      </c>
      <c r="B157" s="231">
        <v>6</v>
      </c>
      <c r="C157" s="230" t="s">
        <v>874</v>
      </c>
      <c r="D157" s="235" t="str">
        <f t="shared" si="2"/>
        <v>UNIDAD HABITACIONAL INFONAVIT EL VERDE</v>
      </c>
      <c r="E157" s="233">
        <v>462.875</v>
      </c>
      <c r="F157" s="235">
        <v>11.5</v>
      </c>
      <c r="G157" s="233">
        <v>103.5</v>
      </c>
      <c r="H157" s="233">
        <v>46</v>
      </c>
      <c r="I157" s="234"/>
      <c r="J157" s="234"/>
    </row>
    <row r="158" spans="1:10" ht="12" customHeight="1">
      <c r="A158" s="230" t="s">
        <v>1029</v>
      </c>
      <c r="B158" s="231">
        <v>17</v>
      </c>
      <c r="C158" s="230" t="s">
        <v>874</v>
      </c>
      <c r="D158" s="235" t="str">
        <f t="shared" si="2"/>
        <v>UNIDAD HABITACIONAL INFONAVIT INDEPENDENCIA</v>
      </c>
      <c r="E158" s="235">
        <f>VLOOKUP(Tabla136[[#This Row],[Columna1]],[4]colonias!$A$2:$F$496,6)</f>
        <v>192</v>
      </c>
      <c r="F158" s="235">
        <f>VLOOKUP(Tabla136[[#This Row],[Columna1]],[4]colonias!$A$2:$F$496,2)</f>
        <v>8</v>
      </c>
      <c r="G158" s="235">
        <f>VLOOKUP(Tabla136[[#This Row],[Columna1]],[4]colonias!$A$2:$F$496,5)</f>
        <v>64</v>
      </c>
      <c r="H158" s="235">
        <f>VLOOKUP(Tabla136[[#This Row],[Columna1]],[4]colonias!$A$2:$F$496,4)</f>
        <v>28</v>
      </c>
      <c r="I158" s="234"/>
      <c r="J158" s="234"/>
    </row>
    <row r="159" spans="1:10" ht="12" customHeight="1">
      <c r="A159" s="230" t="s">
        <v>1030</v>
      </c>
      <c r="B159" s="231">
        <v>5</v>
      </c>
      <c r="C159" s="230" t="s">
        <v>874</v>
      </c>
      <c r="D159" s="235" t="str">
        <f t="shared" si="2"/>
        <v>UNIDAD HABITACIONAL INFONAVIT PLANETARIO</v>
      </c>
      <c r="E159" s="233">
        <v>385.875</v>
      </c>
      <c r="F159" s="235">
        <v>10.5</v>
      </c>
      <c r="G159" s="233">
        <v>94.5</v>
      </c>
      <c r="H159" s="233">
        <v>42</v>
      </c>
      <c r="I159" s="234"/>
      <c r="J159" s="234"/>
    </row>
    <row r="160" spans="1:10" ht="12" customHeight="1">
      <c r="A160" s="230" t="s">
        <v>1031</v>
      </c>
      <c r="B160" s="231">
        <v>9</v>
      </c>
      <c r="C160" s="230" t="s">
        <v>874</v>
      </c>
      <c r="D160" s="235" t="str">
        <f t="shared" si="2"/>
        <v>UNIDAD HABITACIONAL INFONAVIT RANCHO NUEVO</v>
      </c>
      <c r="E160" s="233">
        <v>462.875</v>
      </c>
      <c r="F160" s="235">
        <v>11.5</v>
      </c>
      <c r="G160" s="233">
        <v>103.5</v>
      </c>
      <c r="H160" s="233">
        <v>46</v>
      </c>
      <c r="I160" s="234"/>
      <c r="J160" s="234"/>
    </row>
    <row r="161" spans="1:10" ht="12" customHeight="1">
      <c r="A161" s="230" t="s">
        <v>1032</v>
      </c>
      <c r="B161" s="231">
        <v>75</v>
      </c>
      <c r="C161" s="230" t="s">
        <v>874</v>
      </c>
      <c r="D161" s="235" t="str">
        <f t="shared" si="2"/>
        <v>UNIDAD HABITACIONAL INFONAVIT SAN RAFAEL</v>
      </c>
      <c r="E161" s="235">
        <f>VLOOKUP(Tabla136[[#This Row],[Columna1]],[4]colonias!$A$2:$F$496,6)</f>
        <v>192</v>
      </c>
      <c r="F161" s="235">
        <f>VLOOKUP(Tabla136[[#This Row],[Columna1]],[4]colonias!$A$2:$F$496,2)</f>
        <v>8</v>
      </c>
      <c r="G161" s="235">
        <f>VLOOKUP(Tabla136[[#This Row],[Columna1]],[4]colonias!$A$2:$F$496,5)</f>
        <v>64</v>
      </c>
      <c r="H161" s="235">
        <f>VLOOKUP(Tabla136[[#This Row],[Columna1]],[4]colonias!$A$2:$F$496,4)</f>
        <v>28</v>
      </c>
      <c r="I161" s="234"/>
      <c r="J161" s="234"/>
    </row>
    <row r="162" spans="1:10" ht="12" customHeight="1">
      <c r="A162" s="230" t="s">
        <v>1033</v>
      </c>
      <c r="B162" s="231">
        <v>74</v>
      </c>
      <c r="C162" s="230" t="s">
        <v>876</v>
      </c>
      <c r="D162" s="235" t="str">
        <f t="shared" si="2"/>
        <v>COLONIA INSURGENTES LA PRESA</v>
      </c>
      <c r="E162" s="233">
        <v>171.5</v>
      </c>
      <c r="F162" s="235">
        <v>7</v>
      </c>
      <c r="G162" s="233">
        <v>63</v>
      </c>
      <c r="H162" s="233">
        <v>28</v>
      </c>
      <c r="I162" s="234"/>
      <c r="J162" s="234"/>
    </row>
    <row r="163" spans="1:10" ht="12" customHeight="1">
      <c r="A163" s="230" t="s">
        <v>1034</v>
      </c>
      <c r="B163" s="231">
        <v>73</v>
      </c>
      <c r="C163" s="230" t="s">
        <v>876</v>
      </c>
      <c r="D163" s="235" t="str">
        <f t="shared" si="2"/>
        <v>COLONIA INSURGENTES PRIMERA SECCIÓN</v>
      </c>
      <c r="E163" s="233">
        <v>196.875</v>
      </c>
      <c r="F163" s="235">
        <v>7.5</v>
      </c>
      <c r="G163" s="233">
        <v>67.5</v>
      </c>
      <c r="H163" s="233">
        <v>30</v>
      </c>
      <c r="I163" s="234"/>
      <c r="J163" s="234"/>
    </row>
    <row r="164" spans="1:10" ht="12" customHeight="1">
      <c r="A164" s="230" t="s">
        <v>1035</v>
      </c>
      <c r="B164" s="231">
        <v>73</v>
      </c>
      <c r="C164" s="230" t="s">
        <v>876</v>
      </c>
      <c r="D164" s="235" t="str">
        <f t="shared" si="2"/>
        <v>COLONIA INSURGENTES SEGUNDA SECCIÓN</v>
      </c>
      <c r="E164" s="233">
        <v>171.5</v>
      </c>
      <c r="F164" s="235">
        <v>7</v>
      </c>
      <c r="G164" s="233">
        <v>63</v>
      </c>
      <c r="H164" s="233">
        <v>28</v>
      </c>
      <c r="I164" s="234"/>
      <c r="J164" s="234"/>
    </row>
    <row r="165" spans="1:10" ht="12" customHeight="1">
      <c r="A165" s="230" t="s">
        <v>1036</v>
      </c>
      <c r="B165" s="231">
        <v>74</v>
      </c>
      <c r="C165" s="230" t="s">
        <v>876</v>
      </c>
      <c r="D165" s="235" t="str">
        <f t="shared" si="2"/>
        <v>COLONIA INSURGENTES TERCERA SECCIÓN</v>
      </c>
      <c r="E165" s="233">
        <v>171.5</v>
      </c>
      <c r="F165" s="235">
        <v>7</v>
      </c>
      <c r="G165" s="233">
        <v>63</v>
      </c>
      <c r="H165" s="233">
        <v>28</v>
      </c>
      <c r="I165" s="234"/>
      <c r="J165" s="234"/>
    </row>
    <row r="166" spans="1:10" ht="12" customHeight="1">
      <c r="A166" s="230" t="s">
        <v>1037</v>
      </c>
      <c r="B166" s="231">
        <v>34</v>
      </c>
      <c r="C166" s="230" t="s">
        <v>876</v>
      </c>
      <c r="D166" s="235" t="str">
        <f t="shared" si="2"/>
        <v>COLONIA ITALIA</v>
      </c>
      <c r="E166" s="233">
        <v>283.5</v>
      </c>
      <c r="F166" s="235">
        <v>9</v>
      </c>
      <c r="G166" s="233">
        <v>81</v>
      </c>
      <c r="H166" s="233">
        <v>36</v>
      </c>
      <c r="I166" s="234"/>
      <c r="J166" s="234"/>
    </row>
    <row r="167" spans="1:10" ht="12" customHeight="1">
      <c r="A167" s="230" t="s">
        <v>1038</v>
      </c>
      <c r="B167" s="231">
        <v>34</v>
      </c>
      <c r="C167" s="230" t="s">
        <v>876</v>
      </c>
      <c r="D167" s="235" t="str">
        <f t="shared" si="2"/>
        <v>COLONIA ITALIA PROVIDENCIA</v>
      </c>
      <c r="E167" s="233">
        <v>350</v>
      </c>
      <c r="F167" s="235">
        <v>10</v>
      </c>
      <c r="G167" s="233">
        <v>90</v>
      </c>
      <c r="H167" s="233">
        <v>40</v>
      </c>
      <c r="I167" s="234"/>
      <c r="J167" s="234"/>
    </row>
    <row r="168" spans="1:10" ht="12" customHeight="1">
      <c r="A168" s="230" t="s">
        <v>1039</v>
      </c>
      <c r="B168" s="231">
        <v>75</v>
      </c>
      <c r="C168" s="230" t="s">
        <v>876</v>
      </c>
      <c r="D168" s="235" t="str">
        <f t="shared" si="2"/>
        <v>COLONIA JARDÍN DE LOS ESCRITORES</v>
      </c>
      <c r="E168" s="233">
        <v>126</v>
      </c>
      <c r="F168" s="235">
        <v>6</v>
      </c>
      <c r="G168" s="233">
        <v>54</v>
      </c>
      <c r="H168" s="233">
        <v>24</v>
      </c>
      <c r="I168" s="234"/>
      <c r="J168" s="234"/>
    </row>
    <row r="169" spans="1:10" ht="12" customHeight="1">
      <c r="A169" s="230" t="s">
        <v>1040</v>
      </c>
      <c r="B169" s="231">
        <v>75</v>
      </c>
      <c r="C169" s="230" t="s">
        <v>876</v>
      </c>
      <c r="D169" s="235" t="str">
        <f t="shared" si="2"/>
        <v>COLONIA JARDÍN DE LOS HISTORIADORES</v>
      </c>
      <c r="E169" s="233">
        <v>196.875</v>
      </c>
      <c r="F169" s="235">
        <v>7.5</v>
      </c>
      <c r="G169" s="233">
        <v>67.5</v>
      </c>
      <c r="H169" s="233">
        <v>30</v>
      </c>
      <c r="I169" s="234"/>
      <c r="J169" s="234"/>
    </row>
    <row r="170" spans="1:10" ht="12" customHeight="1">
      <c r="A170" s="230" t="s">
        <v>1041</v>
      </c>
      <c r="B170" s="231">
        <v>75</v>
      </c>
      <c r="C170" s="230" t="s">
        <v>876</v>
      </c>
      <c r="D170" s="235" t="str">
        <f t="shared" si="2"/>
        <v>COLONIA JARDÍN DE LOS POETAS</v>
      </c>
      <c r="E170" s="233">
        <v>126</v>
      </c>
      <c r="F170" s="235">
        <v>6</v>
      </c>
      <c r="G170" s="233">
        <v>54</v>
      </c>
      <c r="H170" s="233">
        <v>24</v>
      </c>
      <c r="I170" s="234"/>
      <c r="J170" s="234"/>
    </row>
    <row r="171" spans="1:10" ht="12" customHeight="1">
      <c r="A171" s="230" t="s">
        <v>1042</v>
      </c>
      <c r="B171" s="231">
        <v>22</v>
      </c>
      <c r="C171" s="230" t="s">
        <v>876</v>
      </c>
      <c r="D171" s="235" t="str">
        <f t="shared" si="2"/>
        <v>COLONIA JARDINES ALCALDE</v>
      </c>
      <c r="E171" s="233">
        <v>224</v>
      </c>
      <c r="F171" s="235">
        <v>8</v>
      </c>
      <c r="G171" s="233">
        <v>72</v>
      </c>
      <c r="H171" s="233">
        <v>32</v>
      </c>
      <c r="I171" s="234"/>
      <c r="J171" s="234"/>
    </row>
    <row r="172" spans="1:10" ht="12" customHeight="1">
      <c r="A172" s="230" t="s">
        <v>1043</v>
      </c>
      <c r="B172" s="231">
        <v>16</v>
      </c>
      <c r="C172" s="230" t="s">
        <v>876</v>
      </c>
      <c r="D172" s="235" t="str">
        <f t="shared" si="2"/>
        <v>COLONIA JARDINES ATEMAJAC</v>
      </c>
      <c r="E172" s="233">
        <v>196.875</v>
      </c>
      <c r="F172" s="235">
        <v>7.5</v>
      </c>
      <c r="G172" s="233">
        <v>67.5</v>
      </c>
      <c r="H172" s="233">
        <v>30</v>
      </c>
      <c r="I172" s="234"/>
      <c r="J172" s="234"/>
    </row>
    <row r="173" spans="1:10" ht="12" customHeight="1">
      <c r="A173" s="230" t="s">
        <v>1044</v>
      </c>
      <c r="B173" s="231">
        <v>57</v>
      </c>
      <c r="C173" s="230" t="s">
        <v>876</v>
      </c>
      <c r="D173" s="235" t="str">
        <f t="shared" si="2"/>
        <v>COLONIA JARDINES DE GUADALUPE</v>
      </c>
      <c r="E173" s="233">
        <v>147.875</v>
      </c>
      <c r="F173" s="235">
        <v>6.5</v>
      </c>
      <c r="G173" s="233">
        <v>58.5</v>
      </c>
      <c r="H173" s="233">
        <v>26</v>
      </c>
      <c r="I173" s="234"/>
      <c r="J173" s="234"/>
    </row>
    <row r="174" spans="1:10" ht="12" customHeight="1">
      <c r="A174" s="230" t="s">
        <v>1045</v>
      </c>
      <c r="B174" s="231">
        <v>28</v>
      </c>
      <c r="C174" s="230" t="s">
        <v>876</v>
      </c>
      <c r="D174" s="235" t="str">
        <f t="shared" si="2"/>
        <v>COLONIA JARDINES DE LA BARRANCA</v>
      </c>
      <c r="E174" s="233">
        <v>196.875</v>
      </c>
      <c r="F174" s="235">
        <v>7.5</v>
      </c>
      <c r="G174" s="233">
        <v>67.5</v>
      </c>
      <c r="H174" s="233">
        <v>30</v>
      </c>
      <c r="I174" s="234"/>
      <c r="J174" s="234"/>
    </row>
    <row r="175" spans="1:10" ht="12" customHeight="1">
      <c r="A175" s="230" t="s">
        <v>1046</v>
      </c>
      <c r="B175" s="231">
        <v>92</v>
      </c>
      <c r="C175" s="230" t="s">
        <v>876</v>
      </c>
      <c r="D175" s="235" t="str">
        <f t="shared" si="2"/>
        <v>COLONIA JARDINES DE LA CRUZ PRIMERA SECCIÓN</v>
      </c>
      <c r="E175" s="233">
        <v>171.5</v>
      </c>
      <c r="F175" s="235">
        <v>7</v>
      </c>
      <c r="G175" s="233">
        <v>63</v>
      </c>
      <c r="H175" s="233">
        <v>28</v>
      </c>
      <c r="I175" s="234"/>
      <c r="J175" s="234"/>
    </row>
    <row r="176" spans="1:10" ht="12" customHeight="1">
      <c r="A176" s="230" t="s">
        <v>1047</v>
      </c>
      <c r="B176" s="231">
        <v>92</v>
      </c>
      <c r="C176" s="230" t="s">
        <v>876</v>
      </c>
      <c r="D176" s="235" t="str">
        <f t="shared" si="2"/>
        <v>COLONIA JARDINES DE LA CRUZ SEGUNDA SECCIÓN</v>
      </c>
      <c r="E176" s="233">
        <v>147.875</v>
      </c>
      <c r="F176" s="235">
        <v>6.5</v>
      </c>
      <c r="G176" s="233">
        <v>58.5</v>
      </c>
      <c r="H176" s="233">
        <v>26</v>
      </c>
      <c r="I176" s="234"/>
      <c r="J176" s="234"/>
    </row>
    <row r="177" spans="1:10" ht="12" customHeight="1">
      <c r="A177" s="230" t="s">
        <v>1048</v>
      </c>
      <c r="B177" s="231">
        <v>76</v>
      </c>
      <c r="C177" s="230" t="s">
        <v>876</v>
      </c>
      <c r="D177" s="235" t="str">
        <f t="shared" si="2"/>
        <v>COLONIA JARDINES DE LA PAZ</v>
      </c>
      <c r="E177" s="233">
        <v>147.875</v>
      </c>
      <c r="F177" s="235">
        <v>6.5</v>
      </c>
      <c r="G177" s="233">
        <v>58.5</v>
      </c>
      <c r="H177" s="233">
        <v>26</v>
      </c>
      <c r="I177" s="234"/>
      <c r="J177" s="234"/>
    </row>
    <row r="178" spans="1:10" ht="12" customHeight="1">
      <c r="A178" s="230" t="s">
        <v>1048</v>
      </c>
      <c r="B178" s="231">
        <v>75</v>
      </c>
      <c r="C178" s="230" t="s">
        <v>874</v>
      </c>
      <c r="D178" s="235" t="str">
        <f t="shared" si="2"/>
        <v>UNIDAD HABITACIONAL JARDINES DE LA PAZ</v>
      </c>
      <c r="E178" s="233">
        <v>147.875</v>
      </c>
      <c r="F178" s="235">
        <v>6.5</v>
      </c>
      <c r="G178" s="233">
        <v>58.5</v>
      </c>
      <c r="H178" s="233">
        <v>26</v>
      </c>
      <c r="I178" s="234"/>
      <c r="J178" s="234"/>
    </row>
    <row r="179" spans="1:10" ht="12" customHeight="1">
      <c r="A179" s="230" t="s">
        <v>1049</v>
      </c>
      <c r="B179" s="231">
        <v>76</v>
      </c>
      <c r="C179" s="230" t="s">
        <v>876</v>
      </c>
      <c r="D179" s="235" t="str">
        <f t="shared" si="2"/>
        <v>COLONIA JARDINES DE LA PAZ NORTE</v>
      </c>
      <c r="E179" s="233">
        <v>171.5</v>
      </c>
      <c r="F179" s="235">
        <v>7</v>
      </c>
      <c r="G179" s="233">
        <v>63</v>
      </c>
      <c r="H179" s="233">
        <v>28</v>
      </c>
      <c r="I179" s="234"/>
      <c r="J179" s="234"/>
    </row>
    <row r="180" spans="1:10" ht="12" customHeight="1">
      <c r="A180" s="230" t="s">
        <v>1050</v>
      </c>
      <c r="B180" s="231">
        <v>63</v>
      </c>
      <c r="C180" s="230" t="s">
        <v>876</v>
      </c>
      <c r="D180" s="235" t="str">
        <f t="shared" si="2"/>
        <v>COLONIA JARDINES DE LOS ARCOS</v>
      </c>
      <c r="E180" s="233">
        <v>315.875</v>
      </c>
      <c r="F180" s="235">
        <v>9.5</v>
      </c>
      <c r="G180" s="233">
        <v>85.5</v>
      </c>
      <c r="H180" s="233">
        <v>38</v>
      </c>
      <c r="I180" s="234"/>
      <c r="J180" s="234"/>
    </row>
    <row r="181" spans="1:10" ht="12" customHeight="1">
      <c r="A181" s="230" t="s">
        <v>1051</v>
      </c>
      <c r="B181" s="231">
        <v>64</v>
      </c>
      <c r="C181" s="230" t="s">
        <v>876</v>
      </c>
      <c r="D181" s="235" t="str">
        <f t="shared" si="2"/>
        <v>COLONIA JARDINES DE PLAZA DEL SOL</v>
      </c>
      <c r="E181" s="233">
        <v>462.875</v>
      </c>
      <c r="F181" s="235">
        <v>11.5</v>
      </c>
      <c r="G181" s="233">
        <v>103.5</v>
      </c>
      <c r="H181" s="233">
        <v>46</v>
      </c>
      <c r="I181" s="234"/>
      <c r="J181" s="234"/>
    </row>
    <row r="182" spans="1:10" ht="12" customHeight="1">
      <c r="A182" s="230" t="s">
        <v>1052</v>
      </c>
      <c r="B182" s="231">
        <v>71</v>
      </c>
      <c r="C182" s="230" t="s">
        <v>876</v>
      </c>
      <c r="D182" s="235" t="str">
        <f t="shared" si="2"/>
        <v>COLONIA JARDINES DE SAN FRANCISCO</v>
      </c>
      <c r="E182" s="233">
        <v>147.875</v>
      </c>
      <c r="F182" s="235">
        <v>6.5</v>
      </c>
      <c r="G182" s="233">
        <v>58.5</v>
      </c>
      <c r="H182" s="233">
        <v>26</v>
      </c>
      <c r="I182" s="234"/>
      <c r="J182" s="234"/>
    </row>
    <row r="183" spans="1:10" ht="12" customHeight="1">
      <c r="A183" s="230" t="s">
        <v>1053</v>
      </c>
      <c r="B183" s="231">
        <v>63</v>
      </c>
      <c r="C183" s="230" t="s">
        <v>876</v>
      </c>
      <c r="D183" s="235" t="str">
        <f t="shared" si="2"/>
        <v>COLONIA JARDINES DE SAN IGNACIO</v>
      </c>
      <c r="E183" s="233">
        <v>350</v>
      </c>
      <c r="F183" s="235">
        <v>10</v>
      </c>
      <c r="G183" s="233">
        <v>90</v>
      </c>
      <c r="H183" s="233">
        <v>40</v>
      </c>
      <c r="I183" s="234"/>
      <c r="J183" s="234"/>
    </row>
    <row r="184" spans="1:10" ht="12" customHeight="1">
      <c r="A184" s="230" t="s">
        <v>1054</v>
      </c>
      <c r="B184" s="231">
        <v>95</v>
      </c>
      <c r="C184" s="230" t="s">
        <v>876</v>
      </c>
      <c r="D184" s="235" t="str">
        <f t="shared" si="2"/>
        <v>COLONIA JARDINES DE SAN JOSE</v>
      </c>
      <c r="E184" s="233">
        <v>171.5</v>
      </c>
      <c r="F184" s="235">
        <v>7</v>
      </c>
      <c r="G184" s="233">
        <v>63</v>
      </c>
      <c r="H184" s="233">
        <v>28</v>
      </c>
      <c r="I184" s="234"/>
      <c r="J184" s="234"/>
    </row>
    <row r="185" spans="1:10" ht="12" customHeight="1">
      <c r="A185" s="230" t="s">
        <v>1055</v>
      </c>
      <c r="B185" s="231">
        <v>11</v>
      </c>
      <c r="C185" s="230" t="s">
        <v>876</v>
      </c>
      <c r="D185" s="235" t="str">
        <f t="shared" si="2"/>
        <v>COLONIA JARDINES DE SANTA ISABEL</v>
      </c>
      <c r="E185" s="233">
        <v>171.5</v>
      </c>
      <c r="F185" s="235">
        <v>7</v>
      </c>
      <c r="G185" s="233">
        <v>63</v>
      </c>
      <c r="H185" s="233">
        <v>28</v>
      </c>
      <c r="I185" s="234"/>
      <c r="J185" s="234"/>
    </row>
    <row r="186" spans="1:10" ht="12" customHeight="1">
      <c r="A186" s="230" t="s">
        <v>1056</v>
      </c>
      <c r="B186" s="231">
        <v>65</v>
      </c>
      <c r="C186" s="230" t="s">
        <v>876</v>
      </c>
      <c r="D186" s="235" t="str">
        <f t="shared" si="2"/>
        <v>COLONIA JARDINES DEL BOSQUE CENTRO</v>
      </c>
      <c r="E186" s="233">
        <v>423.5</v>
      </c>
      <c r="F186" s="235">
        <v>11</v>
      </c>
      <c r="G186" s="233">
        <v>99</v>
      </c>
      <c r="H186" s="233">
        <v>44</v>
      </c>
      <c r="I186" s="234"/>
      <c r="J186" s="234"/>
    </row>
    <row r="187" spans="1:10" ht="12" customHeight="1">
      <c r="A187" s="230" t="s">
        <v>1057</v>
      </c>
      <c r="B187" s="231">
        <v>63</v>
      </c>
      <c r="C187" s="230" t="s">
        <v>876</v>
      </c>
      <c r="D187" s="235" t="str">
        <f t="shared" si="2"/>
        <v>COLONIA JARDINES DEL BOSQUE NORTE</v>
      </c>
      <c r="E187" s="233">
        <v>385.875</v>
      </c>
      <c r="F187" s="235">
        <v>10.5</v>
      </c>
      <c r="G187" s="233">
        <v>94.5</v>
      </c>
      <c r="H187" s="233">
        <v>42</v>
      </c>
      <c r="I187" s="234"/>
      <c r="J187" s="234"/>
    </row>
    <row r="188" spans="1:10" ht="12" customHeight="1">
      <c r="A188" s="230" t="s">
        <v>1058</v>
      </c>
      <c r="B188" s="231">
        <v>15</v>
      </c>
      <c r="C188" s="230" t="s">
        <v>876</v>
      </c>
      <c r="D188" s="235" t="str">
        <f t="shared" si="2"/>
        <v>COLONIA JARDINES DEL COUNTRY</v>
      </c>
      <c r="E188" s="233">
        <v>224</v>
      </c>
      <c r="F188" s="233">
        <v>8</v>
      </c>
      <c r="G188" s="233">
        <v>72</v>
      </c>
      <c r="H188" s="233">
        <v>32</v>
      </c>
      <c r="I188" s="234"/>
      <c r="J188" s="234"/>
    </row>
    <row r="189" spans="1:10" ht="12" customHeight="1">
      <c r="A189" s="230" t="s">
        <v>1059</v>
      </c>
      <c r="B189" s="231">
        <v>15</v>
      </c>
      <c r="C189" s="230" t="s">
        <v>876</v>
      </c>
      <c r="D189" s="235" t="str">
        <f t="shared" si="2"/>
        <v>COLONIA JARDINES DEL COUNTRY SEGUNDA SECCIÓN</v>
      </c>
      <c r="E189" s="233">
        <v>196.875</v>
      </c>
      <c r="F189" s="235">
        <v>7.5</v>
      </c>
      <c r="G189" s="233">
        <v>67.5</v>
      </c>
      <c r="H189" s="233">
        <v>30</v>
      </c>
      <c r="I189" s="234"/>
      <c r="J189" s="234"/>
    </row>
    <row r="190" spans="1:10" ht="12" customHeight="1">
      <c r="A190" s="230" t="s">
        <v>1060</v>
      </c>
      <c r="B190" s="231">
        <v>21</v>
      </c>
      <c r="C190" s="230" t="s">
        <v>876</v>
      </c>
      <c r="D190" s="235" t="str">
        <f t="shared" si="2"/>
        <v>COLONIA JARDINES DEL COUNTRY TERCERA SECCIÓN</v>
      </c>
      <c r="E190" s="233">
        <v>224</v>
      </c>
      <c r="F190" s="235">
        <v>8</v>
      </c>
      <c r="G190" s="233">
        <v>72</v>
      </c>
      <c r="H190" s="233">
        <v>32</v>
      </c>
      <c r="I190" s="234"/>
      <c r="J190" s="234"/>
    </row>
    <row r="191" spans="1:10" ht="12" customHeight="1">
      <c r="A191" s="230" t="s">
        <v>1061</v>
      </c>
      <c r="B191" s="231">
        <v>76</v>
      </c>
      <c r="C191" s="230" t="s">
        <v>876</v>
      </c>
      <c r="D191" s="235" t="str">
        <f t="shared" si="2"/>
        <v>COLONIA JARDINES DEL NILO</v>
      </c>
      <c r="E191" s="233">
        <v>147.875</v>
      </c>
      <c r="F191" s="235">
        <v>6.5</v>
      </c>
      <c r="G191" s="233">
        <v>58.5</v>
      </c>
      <c r="H191" s="233">
        <v>26</v>
      </c>
      <c r="I191" s="234"/>
      <c r="J191" s="234"/>
    </row>
    <row r="192" spans="1:10" ht="12" customHeight="1">
      <c r="A192" s="230" t="s">
        <v>1062</v>
      </c>
      <c r="B192" s="231">
        <v>77</v>
      </c>
      <c r="C192" s="230" t="s">
        <v>876</v>
      </c>
      <c r="D192" s="235" t="str">
        <f t="shared" si="2"/>
        <v>COLONIA JARDINES DEL NILO NORTE</v>
      </c>
      <c r="E192" s="233">
        <v>147.875</v>
      </c>
      <c r="F192" s="235">
        <v>6.5</v>
      </c>
      <c r="G192" s="233">
        <v>58.5</v>
      </c>
      <c r="H192" s="233">
        <v>26</v>
      </c>
      <c r="I192" s="234"/>
      <c r="J192" s="234"/>
    </row>
    <row r="193" spans="1:10" ht="12" customHeight="1">
      <c r="A193" s="230" t="s">
        <v>1063</v>
      </c>
      <c r="B193" s="231">
        <v>77</v>
      </c>
      <c r="C193" s="230" t="s">
        <v>876</v>
      </c>
      <c r="D193" s="235" t="str">
        <f t="shared" si="2"/>
        <v>COLONIA JARDINES DEL NILO SUR</v>
      </c>
      <c r="E193" s="233">
        <v>147.875</v>
      </c>
      <c r="F193" s="235">
        <v>6.5</v>
      </c>
      <c r="G193" s="233">
        <v>58.5</v>
      </c>
      <c r="H193" s="233">
        <v>26</v>
      </c>
      <c r="I193" s="234"/>
      <c r="J193" s="234"/>
    </row>
    <row r="194" spans="1:10" ht="12" customHeight="1">
      <c r="A194" s="230" t="s">
        <v>1064</v>
      </c>
      <c r="B194" s="231">
        <v>81</v>
      </c>
      <c r="C194" s="230" t="s">
        <v>876</v>
      </c>
      <c r="D194" s="235" t="str">
        <f t="shared" ref="D194:D257" si="3">CONCATENATE(C194," ",A194)</f>
        <v>COLONIA JARDINES DEL ROSARIO</v>
      </c>
      <c r="E194" s="233">
        <v>147.875</v>
      </c>
      <c r="F194" s="235">
        <v>6.5</v>
      </c>
      <c r="G194" s="233">
        <v>58.5</v>
      </c>
      <c r="H194" s="233">
        <v>26</v>
      </c>
      <c r="I194" s="234"/>
      <c r="J194" s="234"/>
    </row>
    <row r="195" spans="1:10" ht="12" customHeight="1">
      <c r="A195" s="230" t="s">
        <v>1065</v>
      </c>
      <c r="B195" s="231">
        <v>95</v>
      </c>
      <c r="C195" s="230" t="s">
        <v>876</v>
      </c>
      <c r="D195" s="235" t="str">
        <f t="shared" si="3"/>
        <v>COLONIA JARDINES DEL SUR</v>
      </c>
      <c r="E195" s="233">
        <v>171.5</v>
      </c>
      <c r="F195" s="235">
        <v>7</v>
      </c>
      <c r="G195" s="233">
        <v>63</v>
      </c>
      <c r="H195" s="233">
        <v>28</v>
      </c>
      <c r="I195" s="234"/>
      <c r="J195" s="234"/>
    </row>
    <row r="196" spans="1:10" ht="12" customHeight="1">
      <c r="A196" s="230" t="s">
        <v>1066</v>
      </c>
      <c r="B196" s="231">
        <v>96</v>
      </c>
      <c r="C196" s="230" t="s">
        <v>876</v>
      </c>
      <c r="D196" s="235" t="str">
        <f t="shared" si="3"/>
        <v>COLONIA JARDINES EL SAUZ</v>
      </c>
      <c r="E196" s="233">
        <v>171.5</v>
      </c>
      <c r="F196" s="235">
        <v>7</v>
      </c>
      <c r="G196" s="233">
        <v>63</v>
      </c>
      <c r="H196" s="233">
        <v>28</v>
      </c>
      <c r="I196" s="234"/>
      <c r="J196" s="234"/>
    </row>
    <row r="197" spans="1:10" ht="12" customHeight="1">
      <c r="A197" s="230" t="s">
        <v>1067</v>
      </c>
      <c r="B197" s="231">
        <v>71</v>
      </c>
      <c r="C197" s="230" t="s">
        <v>874</v>
      </c>
      <c r="D197" s="235" t="str">
        <f t="shared" si="3"/>
        <v>UNIDAD HABITACIONAL JAVIER MINA</v>
      </c>
      <c r="E197" s="233">
        <v>385.875</v>
      </c>
      <c r="F197" s="235">
        <v>10.5</v>
      </c>
      <c r="G197" s="233">
        <v>94.5</v>
      </c>
      <c r="H197" s="233">
        <v>42</v>
      </c>
      <c r="I197" s="234"/>
      <c r="J197" s="234"/>
    </row>
    <row r="198" spans="1:10" ht="12" customHeight="1">
      <c r="A198" s="230" t="s">
        <v>1068</v>
      </c>
      <c r="B198" s="231">
        <v>34</v>
      </c>
      <c r="C198" s="230" t="s">
        <v>876</v>
      </c>
      <c r="D198" s="235" t="str">
        <f t="shared" si="3"/>
        <v>COLONIA JESUS GARCIA</v>
      </c>
      <c r="E198" s="233">
        <v>423.5</v>
      </c>
      <c r="F198" s="235">
        <v>11</v>
      </c>
      <c r="G198" s="233">
        <v>99</v>
      </c>
      <c r="H198" s="233">
        <v>44</v>
      </c>
      <c r="I198" s="234"/>
      <c r="J198" s="234"/>
    </row>
    <row r="199" spans="1:10" ht="12" customHeight="1">
      <c r="A199" s="230" t="s">
        <v>1069</v>
      </c>
      <c r="B199" s="231">
        <v>3</v>
      </c>
      <c r="C199" s="230" t="s">
        <v>876</v>
      </c>
      <c r="D199" s="235" t="str">
        <f t="shared" si="3"/>
        <v>COLONIA JOSEFINA LOPEZ DE ISACC</v>
      </c>
      <c r="E199" s="233">
        <v>126</v>
      </c>
      <c r="F199" s="235">
        <v>6</v>
      </c>
      <c r="G199" s="233">
        <v>54</v>
      </c>
      <c r="H199" s="233">
        <v>24</v>
      </c>
      <c r="I199" s="234"/>
      <c r="J199" s="234"/>
    </row>
    <row r="200" spans="1:10" ht="12" customHeight="1">
      <c r="A200" s="230" t="s">
        <v>1070</v>
      </c>
      <c r="B200" s="231">
        <v>89</v>
      </c>
      <c r="C200" s="230" t="s">
        <v>876</v>
      </c>
      <c r="D200" s="235" t="str">
        <f t="shared" si="3"/>
        <v>COLONIA LA AURORA</v>
      </c>
      <c r="E200" s="233">
        <v>315.875</v>
      </c>
      <c r="F200" s="235">
        <v>9.5</v>
      </c>
      <c r="G200" s="233">
        <v>85.5</v>
      </c>
      <c r="H200" s="233">
        <v>38</v>
      </c>
      <c r="I200" s="234"/>
      <c r="J200" s="234"/>
    </row>
    <row r="201" spans="1:10" ht="12" customHeight="1">
      <c r="A201" s="230" t="s">
        <v>1071</v>
      </c>
      <c r="B201" s="231">
        <v>71</v>
      </c>
      <c r="C201" s="230" t="s">
        <v>876</v>
      </c>
      <c r="D201" s="235" t="str">
        <f t="shared" si="3"/>
        <v>COLONIA LA AURORA ZONA 6</v>
      </c>
      <c r="E201" s="233">
        <v>147.875</v>
      </c>
      <c r="F201" s="235">
        <v>6.5</v>
      </c>
      <c r="G201" s="233">
        <v>58.5</v>
      </c>
      <c r="H201" s="233">
        <v>26</v>
      </c>
      <c r="I201" s="234"/>
      <c r="J201" s="234"/>
    </row>
    <row r="202" spans="1:10" ht="12" customHeight="1">
      <c r="A202" s="230" t="s">
        <v>1072</v>
      </c>
      <c r="B202" s="231">
        <v>10</v>
      </c>
      <c r="C202" s="230" t="s">
        <v>876</v>
      </c>
      <c r="D202" s="235" t="str">
        <f t="shared" si="3"/>
        <v>COLONIA LA CANTERA</v>
      </c>
      <c r="E202" s="233">
        <v>171.5</v>
      </c>
      <c r="F202" s="235">
        <v>7</v>
      </c>
      <c r="G202" s="233">
        <v>63</v>
      </c>
      <c r="H202" s="233">
        <v>28</v>
      </c>
      <c r="I202" s="234"/>
      <c r="J202" s="234"/>
    </row>
    <row r="203" spans="1:10" ht="12" customHeight="1">
      <c r="A203" s="230" t="s">
        <v>1073</v>
      </c>
      <c r="B203" s="231">
        <v>10</v>
      </c>
      <c r="C203" s="230" t="s">
        <v>876</v>
      </c>
      <c r="D203" s="235" t="str">
        <f t="shared" si="3"/>
        <v>COLONIA LA CANTERIA</v>
      </c>
      <c r="E203" s="233">
        <v>196.875</v>
      </c>
      <c r="F203" s="235">
        <v>7.5</v>
      </c>
      <c r="G203" s="233">
        <v>67.5</v>
      </c>
      <c r="H203" s="233">
        <v>30</v>
      </c>
      <c r="I203" s="234"/>
      <c r="J203" s="234"/>
    </row>
    <row r="204" spans="1:10" ht="12" customHeight="1">
      <c r="A204" s="230" t="s">
        <v>1074</v>
      </c>
      <c r="B204" s="231">
        <v>66</v>
      </c>
      <c r="C204" s="230" t="s">
        <v>876</v>
      </c>
      <c r="D204" s="235" t="str">
        <f t="shared" si="3"/>
        <v>COLONIA LA DIVINA PROVIDENCIA</v>
      </c>
      <c r="E204" s="233">
        <v>196.875</v>
      </c>
      <c r="F204" s="235">
        <v>7.5</v>
      </c>
      <c r="G204" s="233">
        <v>67.5</v>
      </c>
      <c r="H204" s="233">
        <v>30</v>
      </c>
      <c r="I204" s="234"/>
      <c r="J204" s="234"/>
    </row>
    <row r="205" spans="1:10" ht="12" customHeight="1">
      <c r="A205" s="230" t="s">
        <v>1075</v>
      </c>
      <c r="B205" s="231">
        <v>20</v>
      </c>
      <c r="C205" s="230" t="s">
        <v>876</v>
      </c>
      <c r="D205" s="235" t="str">
        <f t="shared" si="3"/>
        <v>COLONIA LA ESPERANZA</v>
      </c>
      <c r="E205" s="233">
        <v>224</v>
      </c>
      <c r="F205" s="235">
        <v>8</v>
      </c>
      <c r="G205" s="233">
        <v>72</v>
      </c>
      <c r="H205" s="233">
        <v>32</v>
      </c>
      <c r="I205" s="234"/>
      <c r="J205" s="234"/>
    </row>
    <row r="206" spans="1:10" ht="12" customHeight="1">
      <c r="A206" s="230" t="s">
        <v>1076</v>
      </c>
      <c r="B206" s="231">
        <v>19</v>
      </c>
      <c r="C206" s="230" t="s">
        <v>876</v>
      </c>
      <c r="D206" s="235" t="str">
        <f t="shared" si="3"/>
        <v>COLONIA LA ESPERANZA ZONA 3</v>
      </c>
      <c r="E206" s="233">
        <v>224</v>
      </c>
      <c r="F206" s="235">
        <v>8</v>
      </c>
      <c r="G206" s="233">
        <v>72</v>
      </c>
      <c r="H206" s="233">
        <v>32</v>
      </c>
      <c r="I206" s="234"/>
      <c r="J206" s="234"/>
    </row>
    <row r="207" spans="1:10" ht="12" customHeight="1">
      <c r="A207" s="230" t="s">
        <v>1077</v>
      </c>
      <c r="B207" s="231">
        <v>71</v>
      </c>
      <c r="C207" s="230" t="s">
        <v>876</v>
      </c>
      <c r="D207" s="235" t="str">
        <f t="shared" si="3"/>
        <v>COLONIA LA FLORIDA</v>
      </c>
      <c r="E207" s="233">
        <v>126</v>
      </c>
      <c r="F207" s="235">
        <v>6</v>
      </c>
      <c r="G207" s="233">
        <v>54</v>
      </c>
      <c r="H207" s="233">
        <v>24</v>
      </c>
      <c r="I207" s="234"/>
      <c r="J207" s="234"/>
    </row>
    <row r="208" spans="1:10" ht="12" customHeight="1">
      <c r="A208" s="230" t="s">
        <v>1078</v>
      </c>
      <c r="B208" s="231">
        <v>11</v>
      </c>
      <c r="C208" s="230" t="s">
        <v>876</v>
      </c>
      <c r="D208" s="235" t="str">
        <f t="shared" si="3"/>
        <v>COLONIA LA JOYA</v>
      </c>
      <c r="E208" s="233">
        <v>147.875</v>
      </c>
      <c r="F208" s="235">
        <v>6.5</v>
      </c>
      <c r="G208" s="233">
        <v>58.5</v>
      </c>
      <c r="H208" s="233">
        <v>26</v>
      </c>
      <c r="I208" s="234"/>
      <c r="J208" s="234"/>
    </row>
    <row r="209" spans="1:10" ht="12" customHeight="1">
      <c r="A209" s="230" t="s">
        <v>1079</v>
      </c>
      <c r="B209" s="231">
        <v>7</v>
      </c>
      <c r="C209" s="230" t="s">
        <v>876</v>
      </c>
      <c r="D209" s="235" t="str">
        <f t="shared" si="3"/>
        <v>COLONIA LA JOYITA DE HUENTITAN</v>
      </c>
      <c r="E209" s="233">
        <v>196.875</v>
      </c>
      <c r="F209" s="235">
        <v>7.5</v>
      </c>
      <c r="G209" s="233">
        <v>67.5</v>
      </c>
      <c r="H209" s="233">
        <v>30</v>
      </c>
      <c r="I209" s="234"/>
      <c r="J209" s="234"/>
    </row>
    <row r="210" spans="1:10" ht="12" customHeight="1">
      <c r="A210" s="230" t="s">
        <v>1080</v>
      </c>
      <c r="B210" s="231">
        <v>67</v>
      </c>
      <c r="C210" s="230" t="s">
        <v>876</v>
      </c>
      <c r="D210" s="235" t="str">
        <f t="shared" si="3"/>
        <v>COLONIA LA LOMA</v>
      </c>
      <c r="E210" s="233">
        <v>171.5</v>
      </c>
      <c r="F210" s="235">
        <v>7</v>
      </c>
      <c r="G210" s="233">
        <v>63</v>
      </c>
      <c r="H210" s="233">
        <v>28</v>
      </c>
      <c r="I210" s="234"/>
      <c r="J210" s="234"/>
    </row>
    <row r="211" spans="1:10" ht="12" customHeight="1">
      <c r="A211" s="230" t="s">
        <v>1081</v>
      </c>
      <c r="B211" s="231">
        <v>67</v>
      </c>
      <c r="C211" s="230" t="s">
        <v>876</v>
      </c>
      <c r="D211" s="235" t="str">
        <f t="shared" si="3"/>
        <v>COLONIA LA LOMA PONIENTE</v>
      </c>
      <c r="E211" s="233">
        <v>224</v>
      </c>
      <c r="F211" s="235">
        <v>8</v>
      </c>
      <c r="G211" s="233">
        <v>72</v>
      </c>
      <c r="H211" s="233">
        <v>32</v>
      </c>
      <c r="I211" s="234"/>
      <c r="J211" s="234"/>
    </row>
    <row r="212" spans="1:10" ht="12" customHeight="1">
      <c r="A212" s="230" t="s">
        <v>1082</v>
      </c>
      <c r="B212" s="231">
        <v>55</v>
      </c>
      <c r="C212" s="230" t="s">
        <v>876</v>
      </c>
      <c r="D212" s="235" t="str">
        <f t="shared" si="3"/>
        <v>COLONIA LA NATIVIDAD</v>
      </c>
      <c r="E212" s="233">
        <v>171.5</v>
      </c>
      <c r="F212" s="235">
        <v>7</v>
      </c>
      <c r="G212" s="233">
        <v>63</v>
      </c>
      <c r="H212" s="233">
        <v>28</v>
      </c>
      <c r="I212" s="234"/>
      <c r="J212" s="234"/>
    </row>
    <row r="213" spans="1:10" ht="12" customHeight="1">
      <c r="A213" s="230" t="s">
        <v>1083</v>
      </c>
      <c r="B213" s="231">
        <v>94</v>
      </c>
      <c r="C213" s="230" t="s">
        <v>876</v>
      </c>
      <c r="D213" s="235" t="str">
        <f t="shared" si="3"/>
        <v>COLONIA LA NOGALERA</v>
      </c>
      <c r="E213" s="233">
        <v>350</v>
      </c>
      <c r="F213" s="235">
        <v>10</v>
      </c>
      <c r="G213" s="233">
        <v>90</v>
      </c>
      <c r="H213" s="233">
        <v>40</v>
      </c>
      <c r="I213" s="234"/>
      <c r="J213" s="234"/>
    </row>
    <row r="214" spans="1:10" ht="12" customHeight="1">
      <c r="A214" s="230" t="s">
        <v>1084</v>
      </c>
      <c r="B214" s="231">
        <v>36</v>
      </c>
      <c r="C214" s="230" t="s">
        <v>876</v>
      </c>
      <c r="D214" s="235" t="str">
        <f t="shared" si="3"/>
        <v>COLONIA LA NORMAL</v>
      </c>
      <c r="E214" s="233">
        <v>252.875</v>
      </c>
      <c r="F214" s="235">
        <v>8.5</v>
      </c>
      <c r="G214" s="233">
        <v>76.5</v>
      </c>
      <c r="H214" s="233">
        <v>34</v>
      </c>
      <c r="I214" s="234"/>
      <c r="J214" s="234"/>
    </row>
    <row r="215" spans="1:10" ht="12" customHeight="1">
      <c r="A215" s="230" t="s">
        <v>1085</v>
      </c>
      <c r="B215" s="231">
        <v>76</v>
      </c>
      <c r="C215" s="230" t="s">
        <v>876</v>
      </c>
      <c r="D215" s="235" t="str">
        <f t="shared" si="3"/>
        <v>COLONIA LA PAZ</v>
      </c>
      <c r="E215" s="233">
        <v>147.875</v>
      </c>
      <c r="F215" s="235">
        <v>6.5</v>
      </c>
      <c r="G215" s="233">
        <v>58.5</v>
      </c>
      <c r="H215" s="233">
        <v>26</v>
      </c>
      <c r="I215" s="234"/>
      <c r="J215" s="234"/>
    </row>
    <row r="216" spans="1:10" ht="12" customHeight="1">
      <c r="A216" s="230" t="s">
        <v>1086</v>
      </c>
      <c r="B216" s="231">
        <v>52</v>
      </c>
      <c r="C216" s="230" t="s">
        <v>876</v>
      </c>
      <c r="D216" s="235" t="str">
        <f t="shared" si="3"/>
        <v>COLONIA LA PERLA</v>
      </c>
      <c r="E216" s="233">
        <v>196.875</v>
      </c>
      <c r="F216" s="235">
        <v>7.5</v>
      </c>
      <c r="G216" s="233">
        <v>67.5</v>
      </c>
      <c r="H216" s="233">
        <v>30</v>
      </c>
      <c r="I216" s="234"/>
      <c r="J216" s="234"/>
    </row>
    <row r="217" spans="1:10" ht="12" customHeight="1">
      <c r="A217" s="230" t="s">
        <v>1087</v>
      </c>
      <c r="B217" s="231">
        <v>55</v>
      </c>
      <c r="C217" s="230" t="s">
        <v>876</v>
      </c>
      <c r="D217" s="235" t="str">
        <f t="shared" si="3"/>
        <v>COLONIA LA PERLA ZONA 5</v>
      </c>
      <c r="E217" s="233">
        <v>196.875</v>
      </c>
      <c r="F217" s="235">
        <v>7.5</v>
      </c>
      <c r="G217" s="233">
        <v>67.5</v>
      </c>
      <c r="H217" s="233">
        <v>30</v>
      </c>
      <c r="I217" s="234"/>
      <c r="J217" s="234"/>
    </row>
    <row r="218" spans="1:10" ht="12" customHeight="1">
      <c r="A218" s="230" t="s">
        <v>1088</v>
      </c>
      <c r="B218" s="231">
        <v>44</v>
      </c>
      <c r="C218" s="230" t="s">
        <v>876</v>
      </c>
      <c r="D218" s="235" t="str">
        <f t="shared" si="3"/>
        <v>COLONIA LADRON DE GUEVARA</v>
      </c>
      <c r="E218" s="233">
        <v>283.5</v>
      </c>
      <c r="F218" s="235">
        <v>9</v>
      </c>
      <c r="G218" s="233">
        <v>81</v>
      </c>
      <c r="H218" s="233">
        <v>36</v>
      </c>
      <c r="I218" s="234"/>
      <c r="J218" s="234"/>
    </row>
    <row r="219" spans="1:10" ht="12" customHeight="1">
      <c r="A219" s="230" t="s">
        <v>1089</v>
      </c>
      <c r="B219" s="231">
        <v>47</v>
      </c>
      <c r="C219" s="230" t="s">
        <v>876</v>
      </c>
      <c r="D219" s="235" t="str">
        <f t="shared" si="3"/>
        <v>COLONIA LAFAYETTE</v>
      </c>
      <c r="E219" s="233">
        <v>462.875</v>
      </c>
      <c r="F219" s="235">
        <v>11.5</v>
      </c>
      <c r="G219" s="233">
        <v>103.5</v>
      </c>
      <c r="H219" s="233">
        <v>46</v>
      </c>
      <c r="I219" s="234"/>
      <c r="J219" s="234"/>
    </row>
    <row r="220" spans="1:10" ht="12" customHeight="1">
      <c r="A220" s="230" t="s">
        <v>1090</v>
      </c>
      <c r="B220" s="231">
        <v>62</v>
      </c>
      <c r="C220" s="230" t="s">
        <v>876</v>
      </c>
      <c r="D220" s="235" t="str">
        <f t="shared" si="3"/>
        <v>COLONIA LAGOS DE ORIENTE ANEXO</v>
      </c>
      <c r="E220" s="233">
        <v>126</v>
      </c>
      <c r="F220" s="235">
        <v>6</v>
      </c>
      <c r="G220" s="233">
        <v>54</v>
      </c>
      <c r="H220" s="233">
        <v>24</v>
      </c>
      <c r="I220" s="234"/>
      <c r="J220" s="234"/>
    </row>
    <row r="221" spans="1:10" ht="12" customHeight="1">
      <c r="A221" s="230" t="s">
        <v>1091</v>
      </c>
      <c r="B221" s="231">
        <v>60</v>
      </c>
      <c r="C221" s="230" t="s">
        <v>876</v>
      </c>
      <c r="D221" s="235" t="str">
        <f t="shared" si="3"/>
        <v>COLONIA LAGOS DE ORIENTE PRIMERA SECCIÓN</v>
      </c>
      <c r="E221" s="233">
        <v>126</v>
      </c>
      <c r="F221" s="235">
        <v>6</v>
      </c>
      <c r="G221" s="233">
        <v>54</v>
      </c>
      <c r="H221" s="233">
        <v>24</v>
      </c>
      <c r="I221" s="234"/>
      <c r="J221" s="234"/>
    </row>
    <row r="222" spans="1:10" ht="12" customHeight="1">
      <c r="A222" s="230" t="s">
        <v>1092</v>
      </c>
      <c r="B222" s="231">
        <v>62</v>
      </c>
      <c r="C222" s="230" t="s">
        <v>876</v>
      </c>
      <c r="D222" s="235" t="str">
        <f t="shared" si="3"/>
        <v>COLONIA LAGOS DE ORIENTE SEGUNDA SECCIÓN</v>
      </c>
      <c r="E222" s="233">
        <v>147.875</v>
      </c>
      <c r="F222" s="235">
        <v>6.5</v>
      </c>
      <c r="G222" s="233">
        <v>58.5</v>
      </c>
      <c r="H222" s="233">
        <v>26</v>
      </c>
      <c r="I222" s="234"/>
      <c r="J222" s="234"/>
    </row>
    <row r="223" spans="1:10" ht="12" customHeight="1">
      <c r="A223" s="230" t="s">
        <v>1093</v>
      </c>
      <c r="B223" s="231">
        <v>54</v>
      </c>
      <c r="C223" s="230" t="s">
        <v>876</v>
      </c>
      <c r="D223" s="235" t="str">
        <f t="shared" si="3"/>
        <v>COLONIA LAS CONCHAS</v>
      </c>
      <c r="E223" s="233">
        <v>283.5</v>
      </c>
      <c r="F223" s="235">
        <v>9</v>
      </c>
      <c r="G223" s="233">
        <v>81</v>
      </c>
      <c r="H223" s="233">
        <v>36</v>
      </c>
      <c r="I223" s="234"/>
      <c r="J223" s="234"/>
    </row>
    <row r="224" spans="1:10" ht="12" customHeight="1">
      <c r="A224" s="230" t="s">
        <v>1094</v>
      </c>
      <c r="B224" s="231">
        <v>109</v>
      </c>
      <c r="C224" s="230" t="s">
        <v>876</v>
      </c>
      <c r="D224" s="235" t="str">
        <f t="shared" si="3"/>
        <v>COLONIA LAS JUNTAS</v>
      </c>
      <c r="E224" s="233">
        <v>196.875</v>
      </c>
      <c r="F224" s="235">
        <v>7.5</v>
      </c>
      <c r="G224" s="233">
        <v>67.5</v>
      </c>
      <c r="H224" s="233">
        <v>30</v>
      </c>
      <c r="I224" s="234"/>
      <c r="J224" s="234"/>
    </row>
    <row r="225" spans="1:10" ht="12" customHeight="1">
      <c r="A225" s="230" t="s">
        <v>1095</v>
      </c>
      <c r="B225" s="231">
        <v>18</v>
      </c>
      <c r="C225" s="230" t="s">
        <v>876</v>
      </c>
      <c r="D225" s="235" t="str">
        <f t="shared" si="3"/>
        <v>COLONIA LAS LOMAS DE INDEPENDENCIA</v>
      </c>
      <c r="E225" s="233">
        <v>171.5</v>
      </c>
      <c r="F225" s="235">
        <v>7</v>
      </c>
      <c r="G225" s="233">
        <v>63</v>
      </c>
      <c r="H225" s="233">
        <v>28</v>
      </c>
      <c r="I225" s="234"/>
      <c r="J225" s="234"/>
    </row>
    <row r="226" spans="1:10" ht="12" customHeight="1">
      <c r="A226" s="230" t="s">
        <v>1096</v>
      </c>
      <c r="B226" s="231">
        <v>78</v>
      </c>
      <c r="C226" s="230" t="s">
        <v>876</v>
      </c>
      <c r="D226" s="235" t="str">
        <f t="shared" si="3"/>
        <v>COLONIA LAS PIEDROTAS</v>
      </c>
      <c r="E226" s="233">
        <v>147.875</v>
      </c>
      <c r="F226" s="235">
        <v>6.5</v>
      </c>
      <c r="G226" s="233">
        <v>58.5</v>
      </c>
      <c r="H226" s="233">
        <v>26</v>
      </c>
      <c r="I226" s="234"/>
      <c r="J226" s="234"/>
    </row>
    <row r="227" spans="1:10" ht="12" customHeight="1">
      <c r="A227" s="230" t="s">
        <v>1097</v>
      </c>
      <c r="B227" s="231">
        <v>87</v>
      </c>
      <c r="C227" s="230" t="s">
        <v>876</v>
      </c>
      <c r="D227" s="235" t="str">
        <f t="shared" si="3"/>
        <v>COLONIA LAS TORRES</v>
      </c>
      <c r="E227" s="233">
        <v>126</v>
      </c>
      <c r="F227" s="235">
        <v>6</v>
      </c>
      <c r="G227" s="233">
        <v>54</v>
      </c>
      <c r="H227" s="233">
        <v>24</v>
      </c>
      <c r="I227" s="234"/>
      <c r="J227" s="234"/>
    </row>
    <row r="228" spans="1:10" ht="12" customHeight="1">
      <c r="A228" s="230" t="s">
        <v>1098</v>
      </c>
      <c r="B228" s="231">
        <v>99</v>
      </c>
      <c r="C228" s="230" t="s">
        <v>876</v>
      </c>
      <c r="D228" s="235" t="str">
        <f t="shared" si="3"/>
        <v>COLONIA LAZARO CARDENAS</v>
      </c>
      <c r="E228" s="233">
        <v>171.5</v>
      </c>
      <c r="F228" s="235">
        <v>7</v>
      </c>
      <c r="G228" s="233">
        <v>63</v>
      </c>
      <c r="H228" s="233">
        <v>28</v>
      </c>
      <c r="I228" s="234"/>
      <c r="J228" s="234"/>
    </row>
    <row r="229" spans="1:10" ht="12" customHeight="1">
      <c r="A229" s="230" t="s">
        <v>1099</v>
      </c>
      <c r="B229" s="231">
        <v>60</v>
      </c>
      <c r="C229" s="230" t="s">
        <v>876</v>
      </c>
      <c r="D229" s="235" t="str">
        <f t="shared" si="3"/>
        <v>COLONIA LIBERTAD</v>
      </c>
      <c r="E229" s="233">
        <v>171.5</v>
      </c>
      <c r="F229" s="235">
        <v>7</v>
      </c>
      <c r="G229" s="233">
        <v>63</v>
      </c>
      <c r="H229" s="233">
        <v>28</v>
      </c>
      <c r="I229" s="234"/>
      <c r="J229" s="234"/>
    </row>
    <row r="230" spans="1:10" ht="12" customHeight="1">
      <c r="A230" s="230" t="s">
        <v>1100</v>
      </c>
      <c r="B230" s="231">
        <v>111</v>
      </c>
      <c r="C230" s="230" t="s">
        <v>876</v>
      </c>
      <c r="D230" s="235" t="str">
        <f t="shared" si="3"/>
        <v>COLONIA LOMA LINDA</v>
      </c>
      <c r="E230" s="233">
        <v>147.875</v>
      </c>
      <c r="F230" s="235">
        <v>6.5</v>
      </c>
      <c r="G230" s="233">
        <v>58.5</v>
      </c>
      <c r="H230" s="233">
        <v>26</v>
      </c>
      <c r="I230" s="234"/>
      <c r="J230" s="234"/>
    </row>
    <row r="231" spans="1:10" ht="12" customHeight="1">
      <c r="A231" s="230" t="s">
        <v>1101</v>
      </c>
      <c r="B231" s="231">
        <v>34</v>
      </c>
      <c r="C231" s="230" t="s">
        <v>876</v>
      </c>
      <c r="D231" s="235" t="str">
        <f t="shared" si="3"/>
        <v>COLONIA LOMAS DE GUEVARA</v>
      </c>
      <c r="E231" s="233">
        <v>385.875</v>
      </c>
      <c r="F231" s="235">
        <v>10.5</v>
      </c>
      <c r="G231" s="233">
        <v>94.5</v>
      </c>
      <c r="H231" s="233">
        <v>42</v>
      </c>
      <c r="I231" s="234"/>
      <c r="J231" s="234"/>
    </row>
    <row r="232" spans="1:10" ht="12" customHeight="1">
      <c r="A232" s="230" t="s">
        <v>1102</v>
      </c>
      <c r="B232" s="231">
        <v>6</v>
      </c>
      <c r="C232" s="230" t="s">
        <v>876</v>
      </c>
      <c r="D232" s="235" t="str">
        <f t="shared" si="3"/>
        <v>COLONIA LOMAS DE HUENTITÁN</v>
      </c>
      <c r="E232" s="233">
        <v>283.5</v>
      </c>
      <c r="F232" s="235">
        <v>9</v>
      </c>
      <c r="G232" s="233">
        <v>81</v>
      </c>
      <c r="H232" s="233">
        <v>36</v>
      </c>
      <c r="I232" s="234"/>
      <c r="J232" s="234"/>
    </row>
    <row r="233" spans="1:10" ht="12" customHeight="1">
      <c r="A233" s="230" t="s">
        <v>1103</v>
      </c>
      <c r="B233" s="231">
        <v>27</v>
      </c>
      <c r="C233" s="230" t="s">
        <v>876</v>
      </c>
      <c r="D233" s="235" t="str">
        <f t="shared" si="3"/>
        <v>COLONIA LOMAS DE OBLATOS PRIMERA SECCIÓN</v>
      </c>
      <c r="E233" s="233">
        <v>147.875</v>
      </c>
      <c r="F233" s="235">
        <v>6.5</v>
      </c>
      <c r="G233" s="233">
        <v>58.5</v>
      </c>
      <c r="H233" s="233">
        <v>26</v>
      </c>
      <c r="I233" s="234"/>
      <c r="J233" s="234"/>
    </row>
    <row r="234" spans="1:10" ht="12" customHeight="1">
      <c r="A234" s="230" t="s">
        <v>1104</v>
      </c>
      <c r="B234" s="231">
        <v>27</v>
      </c>
      <c r="C234" s="230" t="s">
        <v>876</v>
      </c>
      <c r="D234" s="235" t="str">
        <f t="shared" si="3"/>
        <v>COLONIA LOMAS DE OBLATOS SEGUNDA SECCIÓN</v>
      </c>
      <c r="E234" s="233">
        <v>171.5</v>
      </c>
      <c r="F234" s="235">
        <v>7</v>
      </c>
      <c r="G234" s="233">
        <v>63</v>
      </c>
      <c r="H234" s="233">
        <v>28</v>
      </c>
      <c r="I234" s="234"/>
      <c r="J234" s="234"/>
    </row>
    <row r="235" spans="1:10" ht="12" customHeight="1">
      <c r="A235" s="230" t="s">
        <v>1105</v>
      </c>
      <c r="B235" s="231">
        <v>97</v>
      </c>
      <c r="C235" s="230" t="s">
        <v>876</v>
      </c>
      <c r="D235" s="235" t="str">
        <f t="shared" si="3"/>
        <v>COLONIA LOMAS DE POLANCO</v>
      </c>
      <c r="E235" s="233">
        <v>147.875</v>
      </c>
      <c r="F235" s="235">
        <v>6.5</v>
      </c>
      <c r="G235" s="233">
        <v>58.5</v>
      </c>
      <c r="H235" s="233">
        <v>26</v>
      </c>
      <c r="I235" s="234"/>
      <c r="J235" s="234"/>
    </row>
    <row r="236" spans="1:10" ht="12" customHeight="1">
      <c r="A236" s="230" t="s">
        <v>1106</v>
      </c>
      <c r="B236" s="231">
        <v>67</v>
      </c>
      <c r="C236" s="230" t="s">
        <v>876</v>
      </c>
      <c r="D236" s="235" t="str">
        <f t="shared" si="3"/>
        <v>COLONIA LOMAS DE REVOLUCIÓN</v>
      </c>
      <c r="E236" s="233">
        <v>147.875</v>
      </c>
      <c r="F236" s="235">
        <v>6.5</v>
      </c>
      <c r="G236" s="233">
        <v>58.5</v>
      </c>
      <c r="H236" s="233">
        <v>26</v>
      </c>
      <c r="I236" s="234"/>
      <c r="J236" s="234"/>
    </row>
    <row r="237" spans="1:10" ht="12" customHeight="1">
      <c r="A237" s="230" t="s">
        <v>1107</v>
      </c>
      <c r="B237" s="231">
        <v>31</v>
      </c>
      <c r="C237" s="230" t="s">
        <v>876</v>
      </c>
      <c r="D237" s="235" t="str">
        <f t="shared" si="3"/>
        <v>COLONIA LOMAS DE SAN EUGENIO</v>
      </c>
      <c r="E237" s="233">
        <v>147.875</v>
      </c>
      <c r="F237" s="235">
        <v>6.5</v>
      </c>
      <c r="G237" s="233">
        <v>58.5</v>
      </c>
      <c r="H237" s="233">
        <v>26</v>
      </c>
      <c r="I237" s="234"/>
      <c r="J237" s="234"/>
    </row>
    <row r="238" spans="1:10" ht="12" customHeight="1">
      <c r="A238" s="230" t="s">
        <v>1108</v>
      </c>
      <c r="B238" s="231">
        <v>33</v>
      </c>
      <c r="C238" s="230" t="s">
        <v>876</v>
      </c>
      <c r="D238" s="235" t="str">
        <f t="shared" si="3"/>
        <v>COLONIA LOMAS DE SANTA RITA</v>
      </c>
      <c r="E238" s="233">
        <v>423.5</v>
      </c>
      <c r="F238" s="235">
        <v>11</v>
      </c>
      <c r="G238" s="233">
        <v>99</v>
      </c>
      <c r="H238" s="233">
        <v>44</v>
      </c>
      <c r="I238" s="234"/>
      <c r="J238" s="234"/>
    </row>
    <row r="239" spans="1:10" ht="12" customHeight="1">
      <c r="A239" s="230" t="s">
        <v>1109</v>
      </c>
      <c r="B239" s="231">
        <v>42</v>
      </c>
      <c r="C239" s="230" t="s">
        <v>876</v>
      </c>
      <c r="D239" s="235" t="str">
        <f t="shared" si="3"/>
        <v>COLONIA LOMAS DEL GALLO</v>
      </c>
      <c r="E239" s="233">
        <v>171.5</v>
      </c>
      <c r="F239" s="235">
        <v>7</v>
      </c>
      <c r="G239" s="233">
        <v>63</v>
      </c>
      <c r="H239" s="233">
        <v>28</v>
      </c>
      <c r="I239" s="234"/>
      <c r="J239" s="234"/>
    </row>
    <row r="240" spans="1:10" ht="12" customHeight="1">
      <c r="A240" s="230" t="s">
        <v>1110</v>
      </c>
      <c r="B240" s="231">
        <v>79</v>
      </c>
      <c r="C240" s="230" t="s">
        <v>876</v>
      </c>
      <c r="D240" s="235" t="str">
        <f t="shared" si="3"/>
        <v>COLONIA LOMAS DEL PARADERO</v>
      </c>
      <c r="E240" s="233">
        <v>171.5</v>
      </c>
      <c r="F240" s="235">
        <v>7</v>
      </c>
      <c r="G240" s="233">
        <v>63</v>
      </c>
      <c r="H240" s="233">
        <v>28</v>
      </c>
      <c r="I240" s="234"/>
      <c r="J240" s="234"/>
    </row>
    <row r="241" spans="1:10" ht="12" customHeight="1">
      <c r="A241" s="230" t="s">
        <v>1111</v>
      </c>
      <c r="B241" s="231">
        <v>5</v>
      </c>
      <c r="C241" s="230" t="s">
        <v>876</v>
      </c>
      <c r="D241" s="235" t="str">
        <f t="shared" si="3"/>
        <v>COLONIA LOMAS DEL PARAISO CUARTA SECCIÓN</v>
      </c>
      <c r="E241" s="233">
        <v>171.5</v>
      </c>
      <c r="F241" s="235">
        <v>7</v>
      </c>
      <c r="G241" s="233">
        <v>63</v>
      </c>
      <c r="H241" s="233">
        <v>28</v>
      </c>
      <c r="I241" s="234"/>
      <c r="J241" s="234"/>
    </row>
    <row r="242" spans="1:10" ht="12" customHeight="1">
      <c r="A242" s="230" t="s">
        <v>1112</v>
      </c>
      <c r="B242" s="231">
        <v>5</v>
      </c>
      <c r="C242" s="230" t="s">
        <v>876</v>
      </c>
      <c r="D242" s="235" t="str">
        <f t="shared" si="3"/>
        <v>COLONIA LOMAS DEL PARAISO PRIMERA SECCIÓN</v>
      </c>
      <c r="E242" s="233">
        <v>224</v>
      </c>
      <c r="F242" s="235">
        <v>8</v>
      </c>
      <c r="G242" s="233">
        <v>72</v>
      </c>
      <c r="H242" s="233">
        <v>32</v>
      </c>
      <c r="I242" s="234"/>
      <c r="J242" s="234"/>
    </row>
    <row r="243" spans="1:10" ht="12" customHeight="1">
      <c r="A243" s="230" t="s">
        <v>1113</v>
      </c>
      <c r="B243" s="231">
        <v>2</v>
      </c>
      <c r="C243" s="230" t="s">
        <v>876</v>
      </c>
      <c r="D243" s="235" t="str">
        <f t="shared" si="3"/>
        <v>COLONIA LOMAS DEL PARAISO QUINTA SECCIÓN</v>
      </c>
      <c r="E243" s="233">
        <v>224</v>
      </c>
      <c r="F243" s="235">
        <v>8</v>
      </c>
      <c r="G243" s="233">
        <v>72</v>
      </c>
      <c r="H243" s="233">
        <v>32</v>
      </c>
      <c r="I243" s="234"/>
      <c r="J243" s="234"/>
    </row>
    <row r="244" spans="1:10" ht="12" customHeight="1">
      <c r="A244" s="230" t="s">
        <v>1114</v>
      </c>
      <c r="B244" s="231">
        <v>5</v>
      </c>
      <c r="C244" s="230" t="s">
        <v>876</v>
      </c>
      <c r="D244" s="235" t="str">
        <f t="shared" si="3"/>
        <v>COLONIA LOMAS DEL PARAISO SEGUNDA SECCIÓN</v>
      </c>
      <c r="E244" s="233">
        <v>196.875</v>
      </c>
      <c r="F244" s="235">
        <v>7.5</v>
      </c>
      <c r="G244" s="233">
        <v>67.5</v>
      </c>
      <c r="H244" s="233">
        <v>30</v>
      </c>
      <c r="I244" s="234"/>
      <c r="J244" s="234"/>
    </row>
    <row r="245" spans="1:10" ht="12" customHeight="1">
      <c r="A245" s="230" t="s">
        <v>1115</v>
      </c>
      <c r="B245" s="231">
        <v>5</v>
      </c>
      <c r="C245" s="230" t="s">
        <v>876</v>
      </c>
      <c r="D245" s="235" t="str">
        <f t="shared" si="3"/>
        <v>COLONIA LOMAS DEL PARAISO TERCERA SECCIÓN</v>
      </c>
      <c r="E245" s="233">
        <v>171.5</v>
      </c>
      <c r="F245" s="235">
        <v>7</v>
      </c>
      <c r="G245" s="233">
        <v>63</v>
      </c>
      <c r="H245" s="233">
        <v>28</v>
      </c>
      <c r="I245" s="234"/>
      <c r="J245" s="234"/>
    </row>
    <row r="246" spans="1:10" ht="12" customHeight="1">
      <c r="A246" s="230" t="s">
        <v>1116</v>
      </c>
      <c r="B246" s="231">
        <v>111</v>
      </c>
      <c r="C246" s="230" t="s">
        <v>876</v>
      </c>
      <c r="D246" s="235" t="str">
        <f t="shared" si="3"/>
        <v>COLONIA LOMAS DEL PEDREGAL</v>
      </c>
      <c r="E246" s="233">
        <v>147.875</v>
      </c>
      <c r="F246" s="235">
        <v>6.5</v>
      </c>
      <c r="G246" s="233">
        <v>58.5</v>
      </c>
      <c r="H246" s="233">
        <v>26</v>
      </c>
      <c r="I246" s="234"/>
      <c r="J246" s="234"/>
    </row>
    <row r="247" spans="1:10" ht="12" customHeight="1">
      <c r="A247" s="230" t="s">
        <v>1117</v>
      </c>
      <c r="B247" s="231">
        <v>33</v>
      </c>
      <c r="C247" s="230" t="s">
        <v>876</v>
      </c>
      <c r="D247" s="235" t="str">
        <f t="shared" si="3"/>
        <v>COLONIA LOMAS DEL VALLE</v>
      </c>
      <c r="E247" s="233">
        <v>462.875</v>
      </c>
      <c r="F247" s="235">
        <v>11.5</v>
      </c>
      <c r="G247" s="233">
        <v>103.5</v>
      </c>
      <c r="H247" s="233">
        <v>46</v>
      </c>
      <c r="I247" s="234"/>
      <c r="J247" s="234"/>
    </row>
    <row r="248" spans="1:10" ht="12" customHeight="1">
      <c r="A248" s="230" t="s">
        <v>1118</v>
      </c>
      <c r="B248" s="231">
        <v>37</v>
      </c>
      <c r="C248" s="230" t="s">
        <v>876</v>
      </c>
      <c r="D248" s="235" t="str">
        <f t="shared" si="3"/>
        <v>COLONIA LOMAS INDEPENDENCIA</v>
      </c>
      <c r="E248" s="233">
        <v>147.875</v>
      </c>
      <c r="F248" s="235">
        <v>6.5</v>
      </c>
      <c r="G248" s="233">
        <v>58.5</v>
      </c>
      <c r="H248" s="233">
        <v>26</v>
      </c>
      <c r="I248" s="234"/>
      <c r="J248" s="234"/>
    </row>
    <row r="249" spans="1:10" ht="12" customHeight="1">
      <c r="A249" s="230" t="s">
        <v>1119</v>
      </c>
      <c r="B249" s="231">
        <v>33</v>
      </c>
      <c r="C249" s="230" t="s">
        <v>876</v>
      </c>
      <c r="D249" s="235" t="str">
        <f t="shared" si="3"/>
        <v>COLONIA LOMAS PROVIDENCIA</v>
      </c>
      <c r="E249" s="233">
        <v>423.5</v>
      </c>
      <c r="F249" s="235">
        <v>11</v>
      </c>
      <c r="G249" s="233">
        <v>99</v>
      </c>
      <c r="H249" s="233">
        <v>44</v>
      </c>
      <c r="I249" s="234"/>
      <c r="J249" s="234"/>
    </row>
    <row r="250" spans="1:10" ht="12" customHeight="1">
      <c r="A250" s="230" t="s">
        <v>1120</v>
      </c>
      <c r="B250" s="231">
        <v>98</v>
      </c>
      <c r="C250" s="230" t="s">
        <v>876</v>
      </c>
      <c r="D250" s="235" t="str">
        <f t="shared" si="3"/>
        <v>COLONIA LOPEZ PORTILLO</v>
      </c>
      <c r="E250" s="233">
        <v>171.5</v>
      </c>
      <c r="F250" s="235">
        <v>7</v>
      </c>
      <c r="G250" s="233">
        <v>63</v>
      </c>
      <c r="H250" s="233">
        <v>28</v>
      </c>
      <c r="I250" s="234"/>
      <c r="J250" s="234"/>
    </row>
    <row r="251" spans="1:10" ht="12" customHeight="1">
      <c r="A251" s="230" t="s">
        <v>1121</v>
      </c>
      <c r="B251" s="231">
        <v>41</v>
      </c>
      <c r="C251" s="230" t="s">
        <v>874</v>
      </c>
      <c r="D251" s="235" t="str">
        <f t="shared" si="3"/>
        <v>UNIDAD HABITACIONAL LOS ARRAYANES</v>
      </c>
      <c r="E251" s="233">
        <v>126</v>
      </c>
      <c r="F251" s="235">
        <v>6</v>
      </c>
      <c r="G251" s="233">
        <v>54</v>
      </c>
      <c r="H251" s="233">
        <v>24</v>
      </c>
      <c r="I251" s="234"/>
      <c r="J251" s="234"/>
    </row>
    <row r="252" spans="1:10" ht="12" customHeight="1">
      <c r="A252" s="230" t="s">
        <v>1122</v>
      </c>
      <c r="B252" s="231">
        <v>14</v>
      </c>
      <c r="C252" s="230" t="s">
        <v>876</v>
      </c>
      <c r="D252" s="235" t="str">
        <f t="shared" si="3"/>
        <v>COLONIA LOS COLOMOS</v>
      </c>
      <c r="E252" s="233">
        <v>462.875</v>
      </c>
      <c r="F252" s="235">
        <v>11.5</v>
      </c>
      <c r="G252" s="233">
        <v>103.5</v>
      </c>
      <c r="H252" s="233">
        <v>46</v>
      </c>
      <c r="I252" s="234"/>
      <c r="J252" s="234"/>
    </row>
    <row r="253" spans="1:10" ht="12" customHeight="1">
      <c r="A253" s="230" t="s">
        <v>1123</v>
      </c>
      <c r="B253" s="231">
        <v>105</v>
      </c>
      <c r="C253" s="230" t="s">
        <v>876</v>
      </c>
      <c r="D253" s="235" t="str">
        <f t="shared" si="3"/>
        <v>COLONIA LOS COLORINES</v>
      </c>
      <c r="E253" s="233">
        <v>126</v>
      </c>
      <c r="F253" s="235">
        <v>6</v>
      </c>
      <c r="G253" s="233">
        <v>54</v>
      </c>
      <c r="H253" s="233">
        <v>24</v>
      </c>
      <c r="I253" s="234"/>
      <c r="J253" s="234"/>
    </row>
    <row r="254" spans="1:10" ht="12" customHeight="1">
      <c r="A254" s="230" t="s">
        <v>1124</v>
      </c>
      <c r="B254" s="231">
        <v>58</v>
      </c>
      <c r="C254" s="230" t="s">
        <v>876</v>
      </c>
      <c r="D254" s="235" t="str">
        <f t="shared" si="3"/>
        <v>COLONIA LOS MARTIRES</v>
      </c>
      <c r="E254" s="233">
        <v>147.875</v>
      </c>
      <c r="F254" s="235">
        <v>6.5</v>
      </c>
      <c r="G254" s="233">
        <v>58.5</v>
      </c>
      <c r="H254" s="233">
        <v>26</v>
      </c>
      <c r="I254" s="234"/>
      <c r="J254" s="234"/>
    </row>
    <row r="255" spans="1:10" ht="12" customHeight="1">
      <c r="A255" s="230" t="s">
        <v>1125</v>
      </c>
      <c r="B255" s="231">
        <v>8</v>
      </c>
      <c r="C255" s="230" t="s">
        <v>876</v>
      </c>
      <c r="D255" s="235" t="str">
        <f t="shared" si="3"/>
        <v>COLONIA LOS NARANJOS</v>
      </c>
      <c r="E255" s="233">
        <v>196.875</v>
      </c>
      <c r="F255" s="235">
        <v>7.5</v>
      </c>
      <c r="G255" s="233">
        <v>67.5</v>
      </c>
      <c r="H255" s="233">
        <v>30</v>
      </c>
      <c r="I255" s="234"/>
      <c r="J255" s="234"/>
    </row>
    <row r="256" spans="1:10" ht="12" customHeight="1">
      <c r="A256" s="230" t="s">
        <v>1126</v>
      </c>
      <c r="B256" s="231">
        <v>41</v>
      </c>
      <c r="C256" s="230" t="s">
        <v>874</v>
      </c>
      <c r="D256" s="235" t="str">
        <f t="shared" si="3"/>
        <v>UNIDAD HABITACIONAL LOS TULIPANES</v>
      </c>
      <c r="E256" s="233">
        <v>126</v>
      </c>
      <c r="F256" s="235">
        <v>6</v>
      </c>
      <c r="G256" s="233">
        <v>54</v>
      </c>
      <c r="H256" s="233">
        <v>24</v>
      </c>
      <c r="I256" s="234"/>
      <c r="J256" s="234"/>
    </row>
    <row r="257" spans="1:10" ht="12" customHeight="1">
      <c r="A257" s="230" t="s">
        <v>1127</v>
      </c>
      <c r="B257" s="231">
        <v>11</v>
      </c>
      <c r="C257" s="230" t="s">
        <v>876</v>
      </c>
      <c r="D257" s="235" t="str">
        <f t="shared" si="3"/>
        <v>COLONIA MARGARITA MAZA DE JUAREZ</v>
      </c>
      <c r="E257" s="233">
        <v>171.5</v>
      </c>
      <c r="F257" s="235">
        <v>7</v>
      </c>
      <c r="G257" s="233">
        <v>63</v>
      </c>
      <c r="H257" s="233">
        <v>28</v>
      </c>
      <c r="I257" s="234"/>
      <c r="J257" s="234"/>
    </row>
    <row r="258" spans="1:10" ht="12" customHeight="1">
      <c r="A258" s="230" t="s">
        <v>1128</v>
      </c>
      <c r="B258" s="231">
        <v>66</v>
      </c>
      <c r="C258" s="230" t="s">
        <v>876</v>
      </c>
      <c r="D258" s="235" t="str">
        <f t="shared" ref="D258:D321" si="4">CONCATENATE(C258," ",A258)</f>
        <v>COLONIA MEDRANO</v>
      </c>
      <c r="E258" s="233">
        <v>171.5</v>
      </c>
      <c r="F258" s="235">
        <v>7</v>
      </c>
      <c r="G258" s="233">
        <v>63</v>
      </c>
      <c r="H258" s="233">
        <v>28</v>
      </c>
      <c r="I258" s="234"/>
      <c r="J258" s="234"/>
    </row>
    <row r="259" spans="1:10" ht="12" customHeight="1">
      <c r="A259" s="230" t="s">
        <v>1129</v>
      </c>
      <c r="B259" s="231">
        <v>50</v>
      </c>
      <c r="C259" s="230" t="s">
        <v>899</v>
      </c>
      <c r="D259" s="235" t="str">
        <f t="shared" si="4"/>
        <v>BARRIO MEXICALTZINGO</v>
      </c>
      <c r="E259" s="233">
        <v>252.875</v>
      </c>
      <c r="F259" s="235">
        <v>8.5</v>
      </c>
      <c r="G259" s="233">
        <v>76.5</v>
      </c>
      <c r="H259" s="233">
        <v>34</v>
      </c>
      <c r="I259" s="234"/>
      <c r="J259" s="234"/>
    </row>
    <row r="260" spans="1:10" ht="12" customHeight="1">
      <c r="A260" s="230" t="s">
        <v>1130</v>
      </c>
      <c r="B260" s="231">
        <v>35</v>
      </c>
      <c r="C260" s="230" t="s">
        <v>876</v>
      </c>
      <c r="D260" s="235" t="str">
        <f t="shared" si="4"/>
        <v>COLONIA MEZQUITAN</v>
      </c>
      <c r="E260" s="233">
        <v>196.875</v>
      </c>
      <c r="F260" s="235">
        <v>7.5</v>
      </c>
      <c r="G260" s="233">
        <v>67.5</v>
      </c>
      <c r="H260" s="233">
        <v>30</v>
      </c>
      <c r="I260" s="234"/>
      <c r="J260" s="234"/>
    </row>
    <row r="261" spans="1:10" ht="12" customHeight="1">
      <c r="A261" s="230" t="s">
        <v>1130</v>
      </c>
      <c r="B261" s="231">
        <v>21</v>
      </c>
      <c r="C261" s="230" t="s">
        <v>899</v>
      </c>
      <c r="D261" s="235" t="str">
        <f t="shared" si="4"/>
        <v>BARRIO MEZQUITAN</v>
      </c>
      <c r="E261" s="233">
        <v>196.875</v>
      </c>
      <c r="F261" s="235">
        <v>7.5</v>
      </c>
      <c r="G261" s="233">
        <v>67.5</v>
      </c>
      <c r="H261" s="233">
        <v>30</v>
      </c>
      <c r="I261" s="234"/>
      <c r="J261" s="234"/>
    </row>
    <row r="262" spans="1:10" ht="12" customHeight="1">
      <c r="A262" s="230" t="s">
        <v>1131</v>
      </c>
      <c r="B262" s="231">
        <v>35</v>
      </c>
      <c r="C262" s="230" t="s">
        <v>876</v>
      </c>
      <c r="D262" s="235" t="str">
        <f t="shared" si="4"/>
        <v>COLONIA MEZQUITAN COUNTRY</v>
      </c>
      <c r="E262" s="233">
        <v>224</v>
      </c>
      <c r="F262" s="235">
        <v>8</v>
      </c>
      <c r="G262" s="233">
        <v>72</v>
      </c>
      <c r="H262" s="233">
        <v>32</v>
      </c>
      <c r="I262" s="234"/>
      <c r="J262" s="234"/>
    </row>
    <row r="263" spans="1:10" ht="12" customHeight="1">
      <c r="A263" s="230" t="s">
        <v>1132</v>
      </c>
      <c r="B263" s="231">
        <v>41</v>
      </c>
      <c r="C263" s="230" t="s">
        <v>874</v>
      </c>
      <c r="D263" s="235" t="str">
        <f t="shared" si="4"/>
        <v>UNIDAD HABITACIONAL MIGUEL HIDALGO</v>
      </c>
      <c r="E263" s="233">
        <v>147.875</v>
      </c>
      <c r="F263" s="235">
        <v>6.5</v>
      </c>
      <c r="G263" s="233">
        <v>58.5</v>
      </c>
      <c r="H263" s="233">
        <v>26</v>
      </c>
      <c r="I263" s="234"/>
      <c r="J263" s="234"/>
    </row>
    <row r="264" spans="1:10" ht="12" customHeight="1">
      <c r="A264" s="230" t="s">
        <v>1133</v>
      </c>
      <c r="B264" s="231">
        <v>82</v>
      </c>
      <c r="C264" s="230" t="s">
        <v>876</v>
      </c>
      <c r="D264" s="235" t="str">
        <f t="shared" si="4"/>
        <v>COLONIA MIRADOR EL ALAMO</v>
      </c>
      <c r="E264" s="233">
        <v>462.875</v>
      </c>
      <c r="F264" s="235">
        <v>11.5</v>
      </c>
      <c r="G264" s="233">
        <v>103.5</v>
      </c>
      <c r="H264" s="233">
        <v>46</v>
      </c>
      <c r="I264" s="234"/>
      <c r="J264" s="234"/>
    </row>
    <row r="265" spans="1:10" ht="12" customHeight="1">
      <c r="A265" s="230" t="s">
        <v>1134</v>
      </c>
      <c r="B265" s="231">
        <v>110</v>
      </c>
      <c r="C265" s="230" t="s">
        <v>876</v>
      </c>
      <c r="D265" s="235" t="str">
        <f t="shared" si="4"/>
        <v>COLONIA MIRAVALLE CUARTA SECCIÓN</v>
      </c>
      <c r="E265" s="233">
        <v>126</v>
      </c>
      <c r="F265" s="235">
        <v>6</v>
      </c>
      <c r="G265" s="233">
        <v>54</v>
      </c>
      <c r="H265" s="233">
        <v>24</v>
      </c>
      <c r="I265" s="234"/>
      <c r="J265" s="234"/>
    </row>
    <row r="266" spans="1:10" ht="12" customHeight="1">
      <c r="A266" s="230" t="s">
        <v>1135</v>
      </c>
      <c r="B266" s="231">
        <v>108</v>
      </c>
      <c r="C266" s="230" t="s">
        <v>876</v>
      </c>
      <c r="D266" s="235" t="str">
        <f t="shared" si="4"/>
        <v>COLONIA MIRAVALLE NOVENA SECCIÓN</v>
      </c>
      <c r="E266" s="233">
        <v>126</v>
      </c>
      <c r="F266" s="235">
        <v>6</v>
      </c>
      <c r="G266" s="233">
        <v>54</v>
      </c>
      <c r="H266" s="233">
        <v>24</v>
      </c>
      <c r="I266" s="234"/>
      <c r="J266" s="234"/>
    </row>
    <row r="267" spans="1:10" ht="12" customHeight="1">
      <c r="A267" s="230" t="s">
        <v>1136</v>
      </c>
      <c r="B267" s="231">
        <v>108</v>
      </c>
      <c r="C267" s="230" t="s">
        <v>876</v>
      </c>
      <c r="D267" s="235" t="str">
        <f t="shared" si="4"/>
        <v>COLONIA MIRAVALLE OCTAVA SECCIÓN</v>
      </c>
      <c r="E267" s="233">
        <v>126</v>
      </c>
      <c r="F267" s="235">
        <v>6</v>
      </c>
      <c r="G267" s="233">
        <v>54</v>
      </c>
      <c r="H267" s="233">
        <v>24</v>
      </c>
      <c r="I267" s="234"/>
      <c r="J267" s="234"/>
    </row>
    <row r="268" spans="1:10" ht="12" customHeight="1">
      <c r="A268" s="230" t="s">
        <v>1137</v>
      </c>
      <c r="B268" s="231">
        <v>108</v>
      </c>
      <c r="C268" s="230" t="s">
        <v>876</v>
      </c>
      <c r="D268" s="235" t="str">
        <f t="shared" si="4"/>
        <v>COLONIA MIRAVALLE PRIMERA SECCIÓN</v>
      </c>
      <c r="E268" s="233">
        <v>126</v>
      </c>
      <c r="F268" s="235">
        <v>6</v>
      </c>
      <c r="G268" s="233">
        <v>54</v>
      </c>
      <c r="H268" s="233">
        <v>24</v>
      </c>
      <c r="I268" s="234"/>
      <c r="J268" s="234"/>
    </row>
    <row r="269" spans="1:10" ht="12" customHeight="1">
      <c r="A269" s="230" t="s">
        <v>1138</v>
      </c>
      <c r="B269" s="231">
        <v>110</v>
      </c>
      <c r="C269" s="230" t="s">
        <v>876</v>
      </c>
      <c r="D269" s="235" t="str">
        <f t="shared" si="4"/>
        <v>COLONIA MIRAVALLE SEGUNDA SECCIÓN</v>
      </c>
      <c r="E269" s="233">
        <v>147.875</v>
      </c>
      <c r="F269" s="235">
        <v>6.5</v>
      </c>
      <c r="G269" s="233">
        <v>58.5</v>
      </c>
      <c r="H269" s="233">
        <v>26</v>
      </c>
      <c r="I269" s="234"/>
      <c r="J269" s="234"/>
    </row>
    <row r="270" spans="1:10" ht="12" customHeight="1">
      <c r="A270" s="230" t="s">
        <v>1139</v>
      </c>
      <c r="B270" s="231">
        <v>108</v>
      </c>
      <c r="C270" s="230" t="s">
        <v>876</v>
      </c>
      <c r="D270" s="235" t="str">
        <f t="shared" si="4"/>
        <v>COLONIA MIRAVALLE SEXTA SECCIÓN</v>
      </c>
      <c r="E270" s="233">
        <v>126</v>
      </c>
      <c r="F270" s="235">
        <v>6</v>
      </c>
      <c r="G270" s="233">
        <v>54</v>
      </c>
      <c r="H270" s="233">
        <v>24</v>
      </c>
      <c r="I270" s="234"/>
      <c r="J270" s="234"/>
    </row>
    <row r="271" spans="1:10" ht="12" customHeight="1">
      <c r="A271" s="230" t="s">
        <v>1140</v>
      </c>
      <c r="B271" s="231">
        <v>110</v>
      </c>
      <c r="C271" s="230" t="s">
        <v>876</v>
      </c>
      <c r="D271" s="235" t="str">
        <f t="shared" si="4"/>
        <v>COLONIA MIRAVALLE TERCERA SECCIÓN</v>
      </c>
      <c r="E271" s="233">
        <v>147.875</v>
      </c>
      <c r="F271" s="235">
        <v>6.5</v>
      </c>
      <c r="G271" s="233">
        <v>58.5</v>
      </c>
      <c r="H271" s="233">
        <v>26</v>
      </c>
      <c r="I271" s="234"/>
      <c r="J271" s="234"/>
    </row>
    <row r="272" spans="1:10" ht="12" customHeight="1">
      <c r="A272" s="230" t="s">
        <v>1141</v>
      </c>
      <c r="B272" s="231">
        <v>51</v>
      </c>
      <c r="C272" s="230" t="s">
        <v>876</v>
      </c>
      <c r="D272" s="235" t="str">
        <f t="shared" si="4"/>
        <v>COLONIA MODERNA</v>
      </c>
      <c r="E272" s="233">
        <v>315.875</v>
      </c>
      <c r="F272" s="235">
        <v>9.5</v>
      </c>
      <c r="G272" s="233">
        <v>85.5</v>
      </c>
      <c r="H272" s="233">
        <v>38</v>
      </c>
      <c r="I272" s="234"/>
      <c r="J272" s="234"/>
    </row>
    <row r="273" spans="1:10" ht="12" customHeight="1">
      <c r="A273" s="230" t="s">
        <v>1142</v>
      </c>
      <c r="B273" s="231">
        <v>43</v>
      </c>
      <c r="C273" s="230" t="s">
        <v>907</v>
      </c>
      <c r="D273" s="235" t="str">
        <f t="shared" si="4"/>
        <v>FRACCIONAMIENTO MONRAZ</v>
      </c>
      <c r="E273" s="233">
        <v>462.875</v>
      </c>
      <c r="F273" s="235">
        <v>11.5</v>
      </c>
      <c r="G273" s="233">
        <v>103.5</v>
      </c>
      <c r="H273" s="233">
        <v>46</v>
      </c>
      <c r="I273" s="234"/>
      <c r="J273" s="234"/>
    </row>
    <row r="274" spans="1:10" ht="12" customHeight="1">
      <c r="A274" s="230" t="s">
        <v>1143</v>
      </c>
      <c r="B274" s="231">
        <v>23</v>
      </c>
      <c r="C274" s="230" t="s">
        <v>876</v>
      </c>
      <c r="D274" s="235" t="str">
        <f t="shared" si="4"/>
        <v>COLONIA MONUMENTAL</v>
      </c>
      <c r="E274" s="233">
        <v>196.875</v>
      </c>
      <c r="F274" s="235">
        <v>7.5</v>
      </c>
      <c r="G274" s="233">
        <v>67.5</v>
      </c>
      <c r="H274" s="233">
        <v>30</v>
      </c>
      <c r="I274" s="234"/>
      <c r="J274" s="234"/>
    </row>
    <row r="275" spans="1:10" ht="12" customHeight="1">
      <c r="A275" s="230" t="s">
        <v>1144</v>
      </c>
      <c r="B275" s="231">
        <v>89</v>
      </c>
      <c r="C275" s="230" t="s">
        <v>876</v>
      </c>
      <c r="D275" s="235" t="str">
        <f t="shared" si="4"/>
        <v>COLONIA MORELOS</v>
      </c>
      <c r="E275" s="233">
        <v>252.875</v>
      </c>
      <c r="F275" s="235">
        <v>8.5</v>
      </c>
      <c r="G275" s="233">
        <v>76.5</v>
      </c>
      <c r="H275" s="233">
        <v>34</v>
      </c>
      <c r="I275" s="234"/>
      <c r="J275" s="234"/>
    </row>
    <row r="276" spans="1:10" ht="12" customHeight="1">
      <c r="A276" s="230" t="s">
        <v>1145</v>
      </c>
      <c r="B276" s="231">
        <v>21</v>
      </c>
      <c r="C276" s="230" t="s">
        <v>876</v>
      </c>
      <c r="D276" s="235" t="str">
        <f t="shared" si="4"/>
        <v>COLONIA NIÑOS HEROES</v>
      </c>
      <c r="E276" s="233">
        <v>224</v>
      </c>
      <c r="F276" s="235">
        <v>8</v>
      </c>
      <c r="G276" s="233">
        <v>72</v>
      </c>
      <c r="H276" s="233">
        <v>32</v>
      </c>
      <c r="I276" s="234"/>
      <c r="J276" s="234"/>
    </row>
    <row r="277" spans="1:10" ht="12" customHeight="1">
      <c r="A277" s="230" t="s">
        <v>1146</v>
      </c>
      <c r="B277" s="231">
        <v>104</v>
      </c>
      <c r="C277" s="230" t="s">
        <v>876</v>
      </c>
      <c r="D277" s="235" t="str">
        <f t="shared" si="4"/>
        <v>COLONIA NUEVA ESPAÑA</v>
      </c>
      <c r="E277" s="233">
        <v>252.875</v>
      </c>
      <c r="F277" s="235">
        <v>8.5</v>
      </c>
      <c r="G277" s="233">
        <v>76.5</v>
      </c>
      <c r="H277" s="233">
        <v>34</v>
      </c>
      <c r="I277" s="234"/>
      <c r="J277" s="234"/>
    </row>
    <row r="278" spans="1:10" ht="12" customHeight="1">
      <c r="A278" s="230" t="s">
        <v>1147</v>
      </c>
      <c r="B278" s="231">
        <v>105</v>
      </c>
      <c r="C278" s="230" t="s">
        <v>876</v>
      </c>
      <c r="D278" s="235" t="str">
        <f t="shared" si="4"/>
        <v>COLONIA NUEVA SANTA MARIA</v>
      </c>
      <c r="E278" s="233">
        <v>171.5</v>
      </c>
      <c r="F278" s="235">
        <v>7</v>
      </c>
      <c r="G278" s="233">
        <v>63</v>
      </c>
      <c r="H278" s="233">
        <v>28</v>
      </c>
      <c r="I278" s="234"/>
      <c r="J278" s="234"/>
    </row>
    <row r="279" spans="1:10" ht="12" customHeight="1">
      <c r="A279" s="230" t="s">
        <v>1148</v>
      </c>
      <c r="B279" s="231">
        <v>42</v>
      </c>
      <c r="C279" s="230" t="s">
        <v>876</v>
      </c>
      <c r="D279" s="235" t="str">
        <f t="shared" si="4"/>
        <v>COLONIA NUEVO FRACCIONAMIENTO</v>
      </c>
      <c r="E279" s="233">
        <v>126</v>
      </c>
      <c r="F279" s="235">
        <v>6</v>
      </c>
      <c r="G279" s="233">
        <v>54</v>
      </c>
      <c r="H279" s="233">
        <v>24</v>
      </c>
      <c r="I279" s="234"/>
      <c r="J279" s="234"/>
    </row>
    <row r="280" spans="1:10" ht="12" customHeight="1">
      <c r="A280" s="230" t="s">
        <v>1149</v>
      </c>
      <c r="B280" s="231">
        <v>9</v>
      </c>
      <c r="C280" s="230" t="s">
        <v>876</v>
      </c>
      <c r="D280" s="235" t="str">
        <f t="shared" si="4"/>
        <v>COLONIA NUEVO SUR</v>
      </c>
      <c r="E280" s="233">
        <v>126</v>
      </c>
      <c r="F280" s="235">
        <v>6</v>
      </c>
      <c r="G280" s="233">
        <v>54</v>
      </c>
      <c r="H280" s="233">
        <v>24</v>
      </c>
      <c r="I280" s="234"/>
      <c r="J280" s="234"/>
    </row>
    <row r="281" spans="1:10" ht="12" customHeight="1">
      <c r="A281" s="230" t="s">
        <v>1150</v>
      </c>
      <c r="B281" s="231">
        <v>74</v>
      </c>
      <c r="C281" s="230" t="s">
        <v>876</v>
      </c>
      <c r="D281" s="235" t="str">
        <f t="shared" si="4"/>
        <v>COLONIA OBELISCOS</v>
      </c>
      <c r="E281" s="233">
        <v>147.875</v>
      </c>
      <c r="F281" s="235">
        <v>6.5</v>
      </c>
      <c r="G281" s="233">
        <v>58.5</v>
      </c>
      <c r="H281" s="233">
        <v>26</v>
      </c>
      <c r="I281" s="234"/>
      <c r="J281" s="234"/>
    </row>
    <row r="282" spans="1:10" ht="12" customHeight="1">
      <c r="A282" s="230" t="s">
        <v>1151</v>
      </c>
      <c r="B282" s="231">
        <v>25</v>
      </c>
      <c r="C282" s="230" t="s">
        <v>876</v>
      </c>
      <c r="D282" s="235" t="str">
        <f t="shared" si="4"/>
        <v>COLONIA OBLATOS ANEXO</v>
      </c>
      <c r="E282" s="233">
        <v>126</v>
      </c>
      <c r="F282" s="235">
        <v>6</v>
      </c>
      <c r="G282" s="233">
        <v>54</v>
      </c>
      <c r="H282" s="233">
        <v>24</v>
      </c>
      <c r="I282" s="234"/>
      <c r="J282" s="234"/>
    </row>
    <row r="283" spans="1:10" ht="12" customHeight="1">
      <c r="A283" s="230" t="s">
        <v>1152</v>
      </c>
      <c r="B283" s="231">
        <v>25</v>
      </c>
      <c r="C283" s="230" t="s">
        <v>876</v>
      </c>
      <c r="D283" s="235" t="str">
        <f t="shared" si="4"/>
        <v>COLONIA OBLATOS PRIMERA SECCIÓN</v>
      </c>
      <c r="E283" s="233">
        <v>171.5</v>
      </c>
      <c r="F283" s="235">
        <v>7</v>
      </c>
      <c r="G283" s="233">
        <v>63</v>
      </c>
      <c r="H283" s="233">
        <v>28</v>
      </c>
      <c r="I283" s="234"/>
      <c r="J283" s="234"/>
    </row>
    <row r="284" spans="1:10" ht="12" customHeight="1">
      <c r="A284" s="230" t="s">
        <v>1153</v>
      </c>
      <c r="B284" s="231">
        <v>25</v>
      </c>
      <c r="C284" s="230" t="s">
        <v>876</v>
      </c>
      <c r="D284" s="235" t="str">
        <f t="shared" si="4"/>
        <v>COLONIA OBLATOS SEGUNDA SECCIÓN</v>
      </c>
      <c r="E284" s="233">
        <v>126</v>
      </c>
      <c r="F284" s="235">
        <v>6</v>
      </c>
      <c r="G284" s="233">
        <v>54</v>
      </c>
      <c r="H284" s="233">
        <v>24</v>
      </c>
      <c r="I284" s="234"/>
      <c r="J284" s="234"/>
    </row>
    <row r="285" spans="1:10" ht="12" customHeight="1">
      <c r="A285" s="230" t="s">
        <v>1154</v>
      </c>
      <c r="B285" s="231">
        <v>30</v>
      </c>
      <c r="C285" s="230" t="s">
        <v>876</v>
      </c>
      <c r="D285" s="235" t="str">
        <f t="shared" si="4"/>
        <v>COLONIA OBLATOS TERCERA SECCIÓN</v>
      </c>
      <c r="E285" s="233">
        <v>147.875</v>
      </c>
      <c r="F285" s="235">
        <v>6.5</v>
      </c>
      <c r="G285" s="233">
        <v>58.5</v>
      </c>
      <c r="H285" s="233">
        <v>26</v>
      </c>
      <c r="I285" s="234"/>
      <c r="J285" s="234"/>
    </row>
    <row r="286" spans="1:10" ht="12" customHeight="1">
      <c r="A286" s="230" t="s">
        <v>1155</v>
      </c>
      <c r="B286" s="231">
        <v>45</v>
      </c>
      <c r="C286" s="230" t="s">
        <v>876</v>
      </c>
      <c r="D286" s="235" t="str">
        <f t="shared" si="4"/>
        <v>COLONIA OBRERA</v>
      </c>
      <c r="E286" s="233">
        <v>462.875</v>
      </c>
      <c r="F286" s="235">
        <v>11.5</v>
      </c>
      <c r="G286" s="233">
        <v>103.5</v>
      </c>
      <c r="H286" s="233">
        <v>46</v>
      </c>
      <c r="I286" s="234"/>
      <c r="J286" s="234"/>
    </row>
    <row r="287" spans="1:10" ht="12" customHeight="1">
      <c r="A287" s="230" t="s">
        <v>1156</v>
      </c>
      <c r="B287" s="231">
        <v>69</v>
      </c>
      <c r="C287" s="230" t="s">
        <v>876</v>
      </c>
      <c r="D287" s="235" t="str">
        <f t="shared" si="4"/>
        <v>COLONIA OBRERA ZONA 5</v>
      </c>
      <c r="E287" s="233">
        <v>147.875</v>
      </c>
      <c r="F287" s="235">
        <v>6.5</v>
      </c>
      <c r="G287" s="233">
        <v>58.5</v>
      </c>
      <c r="H287" s="233">
        <v>26</v>
      </c>
      <c r="I287" s="234"/>
      <c r="J287" s="234"/>
    </row>
    <row r="288" spans="1:10" ht="12" customHeight="1">
      <c r="A288" s="230" t="s">
        <v>1157</v>
      </c>
      <c r="B288" s="231">
        <v>69</v>
      </c>
      <c r="C288" s="230" t="s">
        <v>876</v>
      </c>
      <c r="D288" s="235" t="str">
        <f t="shared" si="4"/>
        <v>COLONIA OLIMPICA</v>
      </c>
      <c r="E288" s="233">
        <v>171.5</v>
      </c>
      <c r="F288" s="235">
        <v>7</v>
      </c>
      <c r="G288" s="233">
        <v>63</v>
      </c>
      <c r="H288" s="233">
        <v>28</v>
      </c>
      <c r="I288" s="234"/>
      <c r="J288" s="234"/>
    </row>
    <row r="289" spans="1:10" ht="12" customHeight="1">
      <c r="A289" s="230" t="s">
        <v>1158</v>
      </c>
      <c r="B289" s="231">
        <v>41</v>
      </c>
      <c r="C289" s="230" t="s">
        <v>874</v>
      </c>
      <c r="D289" s="235" t="str">
        <f t="shared" si="4"/>
        <v>UNIDAD HABITACIONAL PABLO VALDEZ</v>
      </c>
      <c r="E289" s="233">
        <v>126</v>
      </c>
      <c r="F289" s="235">
        <v>6</v>
      </c>
      <c r="G289" s="233">
        <v>54</v>
      </c>
      <c r="H289" s="233">
        <v>24</v>
      </c>
      <c r="I289" s="234"/>
      <c r="J289" s="234"/>
    </row>
    <row r="290" spans="1:10" ht="12" customHeight="1">
      <c r="A290" s="230" t="s">
        <v>1159</v>
      </c>
      <c r="B290" s="231">
        <v>4</v>
      </c>
      <c r="C290" s="230" t="s">
        <v>876</v>
      </c>
      <c r="D290" s="235" t="str">
        <f t="shared" si="4"/>
        <v>COLONIA PANORÁMICA PRIMERA SECCIÓN</v>
      </c>
      <c r="E290" s="233">
        <v>462.875</v>
      </c>
      <c r="F290" s="235">
        <v>11.5</v>
      </c>
      <c r="G290" s="233">
        <v>103.5</v>
      </c>
      <c r="H290" s="233">
        <v>46</v>
      </c>
      <c r="I290" s="234"/>
      <c r="J290" s="234"/>
    </row>
    <row r="291" spans="1:10" ht="12" customHeight="1">
      <c r="A291" s="230" t="s">
        <v>1160</v>
      </c>
      <c r="B291" s="231">
        <v>1</v>
      </c>
      <c r="C291" s="230" t="s">
        <v>876</v>
      </c>
      <c r="D291" s="235" t="str">
        <f t="shared" si="4"/>
        <v>COLONIA PANORÁMICA SEGUNDA SECCIÓN</v>
      </c>
      <c r="E291" s="233">
        <v>462.875</v>
      </c>
      <c r="F291" s="235">
        <v>11.5</v>
      </c>
      <c r="G291" s="233">
        <v>103.5</v>
      </c>
      <c r="H291" s="233">
        <v>46</v>
      </c>
      <c r="I291" s="234"/>
      <c r="J291" s="234"/>
    </row>
    <row r="292" spans="1:10" ht="12" customHeight="1">
      <c r="A292" s="230" t="s">
        <v>1161</v>
      </c>
      <c r="B292" s="231">
        <v>64</v>
      </c>
      <c r="C292" s="230" t="s">
        <v>876</v>
      </c>
      <c r="D292" s="235" t="str">
        <f t="shared" si="4"/>
        <v>COLONIA PARQUE DE LAS ESTRELLAS</v>
      </c>
      <c r="E292" s="233">
        <v>385.875</v>
      </c>
      <c r="F292" s="235">
        <v>10.5</v>
      </c>
      <c r="G292" s="233">
        <v>94.5</v>
      </c>
      <c r="H292" s="233">
        <v>42</v>
      </c>
      <c r="I292" s="234"/>
      <c r="J292" s="234"/>
    </row>
    <row r="293" spans="1:10" ht="12" customHeight="1">
      <c r="A293" s="230" t="s">
        <v>1162</v>
      </c>
      <c r="B293" s="231">
        <v>78</v>
      </c>
      <c r="C293" s="230" t="s">
        <v>876</v>
      </c>
      <c r="D293" s="235" t="str">
        <f t="shared" si="4"/>
        <v>COLONIA PARQUE SAN PEDRO</v>
      </c>
      <c r="E293" s="233">
        <v>462.875</v>
      </c>
      <c r="F293" s="235">
        <v>11.5</v>
      </c>
      <c r="G293" s="233">
        <v>103.5</v>
      </c>
      <c r="H293" s="233">
        <v>46</v>
      </c>
      <c r="I293" s="234"/>
      <c r="J293" s="234"/>
    </row>
    <row r="294" spans="1:10" ht="12" customHeight="1">
      <c r="A294" s="230" t="s">
        <v>1163</v>
      </c>
      <c r="B294" s="231">
        <v>78</v>
      </c>
      <c r="C294" s="230" t="s">
        <v>876</v>
      </c>
      <c r="D294" s="235" t="str">
        <f t="shared" si="4"/>
        <v>COLONIA PARQUES DEL NILO</v>
      </c>
      <c r="E294" s="233">
        <v>315.875</v>
      </c>
      <c r="F294" s="235">
        <v>9.5</v>
      </c>
      <c r="G294" s="233">
        <v>85.5</v>
      </c>
      <c r="H294" s="233">
        <v>38</v>
      </c>
      <c r="I294" s="234"/>
      <c r="J294" s="234"/>
    </row>
    <row r="295" spans="1:10" ht="12" customHeight="1">
      <c r="A295" s="230" t="s">
        <v>1164</v>
      </c>
      <c r="B295" s="231">
        <v>9</v>
      </c>
      <c r="C295" s="230" t="s">
        <v>876</v>
      </c>
      <c r="D295" s="235" t="str">
        <f t="shared" si="4"/>
        <v>COLONIA PASEOS INDEPENDENCIA</v>
      </c>
      <c r="E295" s="233">
        <v>462.875</v>
      </c>
      <c r="F295" s="235">
        <v>11.5</v>
      </c>
      <c r="G295" s="233">
        <v>103.5</v>
      </c>
      <c r="H295" s="233">
        <v>46</v>
      </c>
      <c r="I295" s="234"/>
      <c r="J295" s="234"/>
    </row>
    <row r="296" spans="1:10" ht="12" customHeight="1">
      <c r="A296" s="230" t="s">
        <v>1165</v>
      </c>
      <c r="B296" s="231">
        <v>98</v>
      </c>
      <c r="C296" s="230" t="s">
        <v>876</v>
      </c>
      <c r="D296" s="235" t="str">
        <f t="shared" si="4"/>
        <v>COLONIA PATRIA</v>
      </c>
      <c r="E296" s="233">
        <v>171.5</v>
      </c>
      <c r="F296" s="235">
        <v>7</v>
      </c>
      <c r="G296" s="233">
        <v>63</v>
      </c>
      <c r="H296" s="233">
        <v>28</v>
      </c>
      <c r="I296" s="234"/>
      <c r="J296" s="234"/>
    </row>
    <row r="297" spans="1:10" ht="12" customHeight="1">
      <c r="A297" s="230" t="s">
        <v>1166</v>
      </c>
      <c r="B297" s="231">
        <v>9</v>
      </c>
      <c r="C297" s="230" t="s">
        <v>876</v>
      </c>
      <c r="D297" s="235" t="str">
        <f t="shared" si="4"/>
        <v>COLONIA PATRIA INDEPENDENCIA</v>
      </c>
      <c r="E297" s="233">
        <v>147.875</v>
      </c>
      <c r="F297" s="235">
        <v>6.5</v>
      </c>
      <c r="G297" s="233">
        <v>58.5</v>
      </c>
      <c r="H297" s="233">
        <v>26</v>
      </c>
      <c r="I297" s="234"/>
      <c r="J297" s="234"/>
    </row>
    <row r="298" spans="1:10" ht="12" customHeight="1">
      <c r="A298" s="230" t="s">
        <v>1167</v>
      </c>
      <c r="B298" s="231">
        <v>98</v>
      </c>
      <c r="C298" s="230" t="s">
        <v>876</v>
      </c>
      <c r="D298" s="235" t="str">
        <f t="shared" si="4"/>
        <v>COLONIA PATRIA NUEVA</v>
      </c>
      <c r="E298" s="233">
        <v>171.5</v>
      </c>
      <c r="F298" s="235">
        <v>7</v>
      </c>
      <c r="G298" s="233">
        <v>63</v>
      </c>
      <c r="H298" s="233">
        <v>28</v>
      </c>
      <c r="I298" s="234"/>
      <c r="J298" s="234"/>
    </row>
    <row r="299" spans="1:10" ht="12" customHeight="1">
      <c r="A299" s="230" t="s">
        <v>1168</v>
      </c>
      <c r="B299" s="231">
        <v>6</v>
      </c>
      <c r="C299" s="230" t="s">
        <v>876</v>
      </c>
      <c r="D299" s="235" t="str">
        <f t="shared" si="4"/>
        <v>COLONIA PLANETARIO</v>
      </c>
      <c r="E299" s="233">
        <v>462.875</v>
      </c>
      <c r="F299" s="235">
        <v>11.5</v>
      </c>
      <c r="G299" s="233">
        <v>103.5</v>
      </c>
      <c r="H299" s="233">
        <v>46</v>
      </c>
      <c r="I299" s="234"/>
      <c r="J299" s="234"/>
    </row>
    <row r="300" spans="1:10" ht="12" customHeight="1">
      <c r="A300" s="230" t="s">
        <v>1169</v>
      </c>
      <c r="B300" s="231">
        <v>40</v>
      </c>
      <c r="C300" s="230" t="s">
        <v>874</v>
      </c>
      <c r="D300" s="235" t="str">
        <f t="shared" si="4"/>
        <v>UNIDAD HABITACIONAL PLUTARCO ELIAS CALLES</v>
      </c>
      <c r="E300" s="233">
        <v>126</v>
      </c>
      <c r="F300" s="235">
        <v>6</v>
      </c>
      <c r="G300" s="233">
        <v>54</v>
      </c>
      <c r="H300" s="233">
        <v>24</v>
      </c>
      <c r="I300" s="234"/>
      <c r="J300" s="234"/>
    </row>
    <row r="301" spans="1:10" ht="12" customHeight="1">
      <c r="A301" s="230" t="s">
        <v>1170</v>
      </c>
      <c r="B301" s="231">
        <v>31</v>
      </c>
      <c r="C301" s="230" t="s">
        <v>874</v>
      </c>
      <c r="D301" s="235" t="str">
        <f t="shared" si="4"/>
        <v>UNIDAD HABITACIONAL PLUTARCO ELIAS CALLES ZONA 4</v>
      </c>
      <c r="E301" s="233">
        <v>462.875</v>
      </c>
      <c r="F301" s="235">
        <v>11.5</v>
      </c>
      <c r="G301" s="233">
        <v>103.5</v>
      </c>
      <c r="H301" s="233">
        <v>46</v>
      </c>
      <c r="I301" s="234"/>
      <c r="J301" s="234"/>
    </row>
    <row r="302" spans="1:10" ht="12" customHeight="1">
      <c r="A302" s="230" t="s">
        <v>1171</v>
      </c>
      <c r="B302" s="231">
        <v>72</v>
      </c>
      <c r="C302" s="230" t="s">
        <v>876</v>
      </c>
      <c r="D302" s="235" t="str">
        <f t="shared" si="4"/>
        <v>COLONIA POBLADO DE TETLÁN</v>
      </c>
      <c r="E302" s="233">
        <v>252.875</v>
      </c>
      <c r="F302" s="235">
        <v>8.5</v>
      </c>
      <c r="G302" s="233">
        <v>76.5</v>
      </c>
      <c r="H302" s="233">
        <v>34</v>
      </c>
      <c r="I302" s="234"/>
      <c r="J302" s="234"/>
    </row>
    <row r="303" spans="1:10" ht="12" customHeight="1">
      <c r="A303" s="230" t="s">
        <v>1171</v>
      </c>
      <c r="B303" s="231">
        <v>62</v>
      </c>
      <c r="C303" s="230" t="s">
        <v>876</v>
      </c>
      <c r="D303" s="235" t="str">
        <f t="shared" si="4"/>
        <v>COLONIA POBLADO DE TETLÁN</v>
      </c>
      <c r="E303" s="233">
        <v>252.875</v>
      </c>
      <c r="F303" s="235">
        <v>8.5</v>
      </c>
      <c r="G303" s="233">
        <v>76.5</v>
      </c>
      <c r="H303" s="233">
        <v>34</v>
      </c>
      <c r="I303" s="234"/>
      <c r="J303" s="234"/>
    </row>
    <row r="304" spans="1:10" ht="12" customHeight="1">
      <c r="A304" s="230" t="s">
        <v>1171</v>
      </c>
      <c r="B304" s="231">
        <v>74</v>
      </c>
      <c r="C304" s="230" t="s">
        <v>876</v>
      </c>
      <c r="D304" s="235" t="str">
        <f t="shared" si="4"/>
        <v>COLONIA POBLADO DE TETLÁN</v>
      </c>
      <c r="E304" s="233">
        <v>252.875</v>
      </c>
      <c r="F304" s="235">
        <v>8.5</v>
      </c>
      <c r="G304" s="233">
        <v>76.5</v>
      </c>
      <c r="H304" s="233">
        <v>34</v>
      </c>
      <c r="I304" s="234"/>
      <c r="J304" s="234"/>
    </row>
    <row r="305" spans="1:10" ht="12" customHeight="1">
      <c r="A305" s="230" t="s">
        <v>1172</v>
      </c>
      <c r="B305" s="231">
        <v>100</v>
      </c>
      <c r="C305" s="230" t="s">
        <v>876</v>
      </c>
      <c r="D305" s="235" t="str">
        <f t="shared" si="4"/>
        <v>COLONIA POLANCO ORIENTE</v>
      </c>
      <c r="E305" s="233">
        <v>147.875</v>
      </c>
      <c r="F305" s="235">
        <v>6.5</v>
      </c>
      <c r="G305" s="233">
        <v>58.5</v>
      </c>
      <c r="H305" s="233">
        <v>26</v>
      </c>
      <c r="I305" s="234"/>
      <c r="J305" s="234"/>
    </row>
    <row r="306" spans="1:10" ht="12" customHeight="1">
      <c r="A306" s="230" t="s">
        <v>1173</v>
      </c>
      <c r="B306" s="231">
        <v>106</v>
      </c>
      <c r="C306" s="230" t="s">
        <v>876</v>
      </c>
      <c r="D306" s="235" t="str">
        <f t="shared" si="4"/>
        <v>COLONIA POLANQUITO</v>
      </c>
      <c r="E306" s="233">
        <v>171.5</v>
      </c>
      <c r="F306" s="235">
        <v>7</v>
      </c>
      <c r="G306" s="233">
        <v>63</v>
      </c>
      <c r="H306" s="233">
        <v>28</v>
      </c>
      <c r="I306" s="234"/>
      <c r="J306" s="234"/>
    </row>
    <row r="307" spans="1:10" ht="12" customHeight="1">
      <c r="A307" s="230" t="s">
        <v>1174</v>
      </c>
      <c r="B307" s="231">
        <v>77</v>
      </c>
      <c r="C307" s="230" t="s">
        <v>876</v>
      </c>
      <c r="D307" s="235" t="str">
        <f t="shared" si="4"/>
        <v>COLONIA POPULAR HORNOS</v>
      </c>
      <c r="E307" s="233">
        <v>171.5</v>
      </c>
      <c r="F307" s="235">
        <v>7</v>
      </c>
      <c r="G307" s="233">
        <v>63</v>
      </c>
      <c r="H307" s="233">
        <v>28</v>
      </c>
      <c r="I307" s="234"/>
      <c r="J307" s="234"/>
    </row>
    <row r="308" spans="1:10" ht="12" customHeight="1">
      <c r="A308" s="230" t="s">
        <v>1175</v>
      </c>
      <c r="B308" s="231">
        <v>38</v>
      </c>
      <c r="C308" s="230" t="s">
        <v>876</v>
      </c>
      <c r="D308" s="235" t="str">
        <f t="shared" si="4"/>
        <v>COLONIA POPULAR SAN MARTÍN</v>
      </c>
      <c r="E308" s="233">
        <v>126</v>
      </c>
      <c r="F308" s="235">
        <v>6</v>
      </c>
      <c r="G308" s="233">
        <v>54</v>
      </c>
      <c r="H308" s="233">
        <v>24</v>
      </c>
      <c r="I308" s="234"/>
      <c r="J308" s="234"/>
    </row>
    <row r="309" spans="1:10" ht="12" customHeight="1">
      <c r="A309" s="230" t="s">
        <v>1176</v>
      </c>
      <c r="B309" s="231">
        <v>57</v>
      </c>
      <c r="C309" s="230" t="s">
        <v>876</v>
      </c>
      <c r="D309" s="235" t="str">
        <f t="shared" si="4"/>
        <v>COLONIA POTRERO ALTO</v>
      </c>
      <c r="E309" s="233">
        <v>147.875</v>
      </c>
      <c r="F309" s="235">
        <v>6.5</v>
      </c>
      <c r="G309" s="233">
        <v>58.5</v>
      </c>
      <c r="H309" s="233">
        <v>26</v>
      </c>
      <c r="I309" s="234"/>
      <c r="J309" s="234"/>
    </row>
    <row r="310" spans="1:10" ht="12" customHeight="1">
      <c r="A310" s="230" t="s">
        <v>1177</v>
      </c>
      <c r="B310" s="231">
        <v>5</v>
      </c>
      <c r="C310" s="230" t="s">
        <v>876</v>
      </c>
      <c r="D310" s="235" t="str">
        <f t="shared" si="4"/>
        <v>COLONIA PRADERAS DEL PARAISO</v>
      </c>
      <c r="E310" s="233">
        <v>126</v>
      </c>
      <c r="F310" s="235">
        <v>6</v>
      </c>
      <c r="G310" s="233">
        <v>54</v>
      </c>
      <c r="H310" s="233">
        <v>24</v>
      </c>
      <c r="I310" s="234"/>
      <c r="J310" s="234"/>
    </row>
    <row r="311" spans="1:10" ht="12" customHeight="1">
      <c r="A311" s="230" t="s">
        <v>1178</v>
      </c>
      <c r="B311" s="231">
        <v>79</v>
      </c>
      <c r="C311" s="230" t="s">
        <v>876</v>
      </c>
      <c r="D311" s="235" t="str">
        <f t="shared" si="4"/>
        <v>COLONIA PRADOS DEL NILO</v>
      </c>
      <c r="E311" s="233">
        <v>147.875</v>
      </c>
      <c r="F311" s="235">
        <v>6.5</v>
      </c>
      <c r="G311" s="233">
        <v>58.5</v>
      </c>
      <c r="H311" s="233">
        <v>26</v>
      </c>
      <c r="I311" s="234"/>
      <c r="J311" s="234"/>
    </row>
    <row r="312" spans="1:10" ht="12" customHeight="1">
      <c r="A312" s="230" t="s">
        <v>1179</v>
      </c>
      <c r="B312" s="231">
        <v>33</v>
      </c>
      <c r="C312" s="230" t="s">
        <v>876</v>
      </c>
      <c r="D312" s="235" t="str">
        <f t="shared" si="4"/>
        <v>COLONIA PRADOS PROVIDENCIA</v>
      </c>
      <c r="E312" s="233">
        <v>350</v>
      </c>
      <c r="F312" s="235">
        <v>10</v>
      </c>
      <c r="G312" s="233">
        <v>90</v>
      </c>
      <c r="H312" s="233">
        <v>40</v>
      </c>
      <c r="I312" s="234"/>
      <c r="J312" s="234"/>
    </row>
    <row r="313" spans="1:10" ht="12" customHeight="1">
      <c r="A313" s="230" t="s">
        <v>1180</v>
      </c>
      <c r="B313" s="231">
        <v>56</v>
      </c>
      <c r="C313" s="230" t="s">
        <v>876</v>
      </c>
      <c r="D313" s="235" t="str">
        <f t="shared" si="4"/>
        <v>COLONIA PROGRESO</v>
      </c>
      <c r="E313" s="233">
        <v>171.5</v>
      </c>
      <c r="F313" s="235">
        <v>7</v>
      </c>
      <c r="G313" s="233">
        <v>63</v>
      </c>
      <c r="H313" s="233">
        <v>28</v>
      </c>
      <c r="I313" s="234"/>
      <c r="J313" s="234"/>
    </row>
    <row r="314" spans="1:10" ht="12" customHeight="1">
      <c r="A314" s="230" t="s">
        <v>1181</v>
      </c>
      <c r="B314" s="231">
        <v>14</v>
      </c>
      <c r="C314" s="230" t="s">
        <v>876</v>
      </c>
      <c r="D314" s="235" t="str">
        <f t="shared" si="4"/>
        <v>COLONIA PROVIDENCIA</v>
      </c>
      <c r="E314" s="233">
        <v>350</v>
      </c>
      <c r="F314" s="235">
        <v>10</v>
      </c>
      <c r="G314" s="233">
        <v>90</v>
      </c>
      <c r="H314" s="233">
        <v>40</v>
      </c>
      <c r="I314" s="234"/>
      <c r="J314" s="234"/>
    </row>
    <row r="315" spans="1:10" ht="12" customHeight="1">
      <c r="A315" s="230" t="s">
        <v>1182</v>
      </c>
      <c r="B315" s="231">
        <v>13</v>
      </c>
      <c r="C315" s="230" t="s">
        <v>876</v>
      </c>
      <c r="D315" s="235" t="str">
        <f t="shared" si="4"/>
        <v>COLONIA PROVIDENCIA CUARTA SECCIÓN</v>
      </c>
      <c r="E315" s="233">
        <v>385.875</v>
      </c>
      <c r="F315" s="235">
        <v>10.5</v>
      </c>
      <c r="G315" s="233">
        <v>94.5</v>
      </c>
      <c r="H315" s="233">
        <v>42</v>
      </c>
      <c r="I315" s="234"/>
      <c r="J315" s="234"/>
    </row>
    <row r="316" spans="1:10" ht="12" customHeight="1">
      <c r="A316" s="230" t="s">
        <v>1183</v>
      </c>
      <c r="B316" s="231">
        <v>13</v>
      </c>
      <c r="C316" s="230" t="s">
        <v>876</v>
      </c>
      <c r="D316" s="235" t="str">
        <f t="shared" si="4"/>
        <v>COLONIA PROVIDENCIA QUINTA SECCIÓN</v>
      </c>
      <c r="E316" s="233">
        <v>462.875</v>
      </c>
      <c r="F316" s="235">
        <v>11.5</v>
      </c>
      <c r="G316" s="233">
        <v>103.5</v>
      </c>
      <c r="H316" s="233">
        <v>46</v>
      </c>
      <c r="I316" s="234"/>
      <c r="J316" s="234"/>
    </row>
    <row r="317" spans="1:10" ht="12" customHeight="1">
      <c r="A317" s="230" t="s">
        <v>1184</v>
      </c>
      <c r="B317" s="231">
        <v>14</v>
      </c>
      <c r="C317" s="230" t="s">
        <v>876</v>
      </c>
      <c r="D317" s="235" t="str">
        <f t="shared" si="4"/>
        <v>COLONIA PROVIDENCIA SEGUNDA SECCIÓN</v>
      </c>
      <c r="E317" s="233">
        <v>350</v>
      </c>
      <c r="F317" s="235">
        <v>10</v>
      </c>
      <c r="G317" s="233">
        <v>90</v>
      </c>
      <c r="H317" s="233">
        <v>40</v>
      </c>
      <c r="I317" s="234"/>
      <c r="J317" s="234"/>
    </row>
    <row r="318" spans="1:10" ht="12" customHeight="1">
      <c r="A318" s="230" t="s">
        <v>1185</v>
      </c>
      <c r="B318" s="231">
        <v>34</v>
      </c>
      <c r="C318" s="230" t="s">
        <v>876</v>
      </c>
      <c r="D318" s="235" t="str">
        <f t="shared" si="4"/>
        <v>COLONIA PROVIDENCIA SUR</v>
      </c>
      <c r="E318" s="233">
        <v>423.5</v>
      </c>
      <c r="F318" s="235">
        <v>11</v>
      </c>
      <c r="G318" s="233">
        <v>99</v>
      </c>
      <c r="H318" s="233">
        <v>44</v>
      </c>
      <c r="I318" s="234"/>
      <c r="J318" s="234"/>
    </row>
    <row r="319" spans="1:10" ht="12" customHeight="1">
      <c r="A319" s="230" t="s">
        <v>1186</v>
      </c>
      <c r="B319" s="231">
        <v>14</v>
      </c>
      <c r="C319" s="230" t="s">
        <v>876</v>
      </c>
      <c r="D319" s="235" t="str">
        <f t="shared" si="4"/>
        <v>COLONIA PROVIDENCIA TERCERA SECCIÓN</v>
      </c>
      <c r="E319" s="233">
        <v>350</v>
      </c>
      <c r="F319" s="235">
        <v>10</v>
      </c>
      <c r="G319" s="233">
        <v>90</v>
      </c>
      <c r="H319" s="233">
        <v>40</v>
      </c>
      <c r="I319" s="234"/>
      <c r="J319" s="234"/>
    </row>
    <row r="320" spans="1:10" ht="12" customHeight="1">
      <c r="A320" s="230" t="s">
        <v>1187</v>
      </c>
      <c r="B320" s="231">
        <v>69</v>
      </c>
      <c r="C320" s="230" t="s">
        <v>876</v>
      </c>
      <c r="D320" s="235" t="str">
        <f t="shared" si="4"/>
        <v>COLONIA QUINTA VELARDE</v>
      </c>
      <c r="E320" s="233">
        <v>252.875</v>
      </c>
      <c r="F320" s="235">
        <v>8.5</v>
      </c>
      <c r="G320" s="233">
        <v>76.5</v>
      </c>
      <c r="H320" s="233">
        <v>34</v>
      </c>
      <c r="I320" s="234"/>
      <c r="J320" s="234"/>
    </row>
    <row r="321" spans="1:10" ht="12" customHeight="1">
      <c r="A321" s="230" t="s">
        <v>1188</v>
      </c>
      <c r="B321" s="231">
        <v>36</v>
      </c>
      <c r="C321" s="230" t="s">
        <v>874</v>
      </c>
      <c r="D321" s="235" t="str">
        <f t="shared" si="4"/>
        <v>UNIDAD HABITACIONAL RAMON CORONA</v>
      </c>
      <c r="E321" s="233">
        <v>462.875</v>
      </c>
      <c r="F321" s="235">
        <v>11.5</v>
      </c>
      <c r="G321" s="233">
        <v>103.5</v>
      </c>
      <c r="H321" s="233">
        <v>46</v>
      </c>
      <c r="I321" s="234"/>
      <c r="J321" s="234"/>
    </row>
    <row r="322" spans="1:10" ht="12" customHeight="1">
      <c r="A322" s="230" t="s">
        <v>1189</v>
      </c>
      <c r="B322" s="231">
        <v>41</v>
      </c>
      <c r="C322" s="230" t="s">
        <v>876</v>
      </c>
      <c r="D322" s="235" t="str">
        <f t="shared" ref="D322:D385" si="5">CONCATENATE(C322," ",A322)</f>
        <v>COLONIA RAMON LOPEZ VELARDE</v>
      </c>
      <c r="E322" s="233">
        <v>147.875</v>
      </c>
      <c r="F322" s="235">
        <v>6.5</v>
      </c>
      <c r="G322" s="233">
        <v>58.5</v>
      </c>
      <c r="H322" s="233">
        <v>26</v>
      </c>
      <c r="I322" s="234"/>
      <c r="J322" s="234"/>
    </row>
    <row r="323" spans="1:10" ht="12" customHeight="1">
      <c r="A323" s="230" t="s">
        <v>1190</v>
      </c>
      <c r="B323" s="231">
        <v>81</v>
      </c>
      <c r="C323" s="230" t="s">
        <v>876</v>
      </c>
      <c r="D323" s="235" t="str">
        <f t="shared" si="5"/>
        <v>COLONIA RANCHO BLANCO</v>
      </c>
      <c r="E323" s="233">
        <v>196.875</v>
      </c>
      <c r="F323" s="235">
        <v>7.5</v>
      </c>
      <c r="G323" s="233">
        <v>67.5</v>
      </c>
      <c r="H323" s="233">
        <v>30</v>
      </c>
      <c r="I323" s="234"/>
      <c r="J323" s="234"/>
    </row>
    <row r="324" spans="1:10" ht="12" customHeight="1">
      <c r="A324" s="230" t="s">
        <v>1191</v>
      </c>
      <c r="B324" s="231">
        <v>82</v>
      </c>
      <c r="C324" s="230" t="s">
        <v>876</v>
      </c>
      <c r="D324" s="235" t="str">
        <f t="shared" si="5"/>
        <v>COLONIA RANCHO BLANCO ALAMO</v>
      </c>
      <c r="E324" s="233">
        <v>147.875</v>
      </c>
      <c r="F324" s="235">
        <v>6.5</v>
      </c>
      <c r="G324" s="233">
        <v>58.5</v>
      </c>
      <c r="H324" s="233">
        <v>26</v>
      </c>
      <c r="I324" s="234"/>
      <c r="J324" s="234"/>
    </row>
    <row r="325" spans="1:10" ht="12" customHeight="1">
      <c r="A325" s="230" t="s">
        <v>1192</v>
      </c>
      <c r="B325" s="231">
        <v>9</v>
      </c>
      <c r="C325" s="230" t="s">
        <v>876</v>
      </c>
      <c r="D325" s="235" t="str">
        <f t="shared" si="5"/>
        <v>COLONIA RANCHO NUEVO PRIMERA SECCIÓN</v>
      </c>
      <c r="E325" s="233">
        <v>196.875</v>
      </c>
      <c r="F325" s="235">
        <v>7.5</v>
      </c>
      <c r="G325" s="233">
        <v>67.5</v>
      </c>
      <c r="H325" s="233">
        <v>30</v>
      </c>
      <c r="I325" s="234"/>
      <c r="J325" s="234"/>
    </row>
    <row r="326" spans="1:10" ht="12" customHeight="1">
      <c r="A326" s="230" t="s">
        <v>1193</v>
      </c>
      <c r="B326" s="231">
        <v>8</v>
      </c>
      <c r="C326" s="230" t="s">
        <v>876</v>
      </c>
      <c r="D326" s="235" t="str">
        <f t="shared" si="5"/>
        <v>COLONIA RANCHO NUEVO SEGUNDA SECCIÓN</v>
      </c>
      <c r="E326" s="233">
        <v>171.5</v>
      </c>
      <c r="F326" s="235">
        <v>7</v>
      </c>
      <c r="G326" s="233">
        <v>63</v>
      </c>
      <c r="H326" s="233">
        <v>28</v>
      </c>
      <c r="I326" s="234"/>
      <c r="J326" s="234"/>
    </row>
    <row r="327" spans="1:10" ht="12" customHeight="1">
      <c r="A327" s="230" t="s">
        <v>1194</v>
      </c>
      <c r="B327" s="231">
        <v>3</v>
      </c>
      <c r="C327" s="230" t="s">
        <v>876</v>
      </c>
      <c r="D327" s="235" t="str">
        <f t="shared" si="5"/>
        <v>COLONIA RANCHO SAN ANTONIO</v>
      </c>
      <c r="E327" s="233">
        <v>462.875</v>
      </c>
      <c r="F327" s="235">
        <v>11.5</v>
      </c>
      <c r="G327" s="233">
        <v>103.5</v>
      </c>
      <c r="H327" s="233">
        <v>46</v>
      </c>
      <c r="I327" s="234"/>
      <c r="J327" s="234"/>
    </row>
    <row r="328" spans="1:10" ht="12" customHeight="1">
      <c r="A328" s="230" t="s">
        <v>1195</v>
      </c>
      <c r="B328" s="231">
        <v>81</v>
      </c>
      <c r="C328" s="230" t="s">
        <v>874</v>
      </c>
      <c r="D328" s="235" t="str">
        <f t="shared" si="5"/>
        <v>UNIDAD HABITACIONAL REFORMA</v>
      </c>
      <c r="E328" s="233">
        <v>147.875</v>
      </c>
      <c r="F328" s="235">
        <v>6.5</v>
      </c>
      <c r="G328" s="233">
        <v>58.5</v>
      </c>
      <c r="H328" s="233">
        <v>26</v>
      </c>
      <c r="I328" s="234"/>
      <c r="J328" s="234"/>
    </row>
    <row r="329" spans="1:10" ht="12" customHeight="1">
      <c r="A329" s="230" t="s">
        <v>1196</v>
      </c>
      <c r="B329" s="231">
        <v>26</v>
      </c>
      <c r="C329" s="230" t="s">
        <v>907</v>
      </c>
      <c r="D329" s="235" t="str">
        <f t="shared" si="5"/>
        <v>FRACCIONAMIENTO RESIDENCIAL DE LA  BARRANCA</v>
      </c>
      <c r="E329" s="233">
        <v>171.5</v>
      </c>
      <c r="F329" s="235">
        <v>7</v>
      </c>
      <c r="G329" s="233">
        <v>63</v>
      </c>
      <c r="H329" s="233">
        <v>28</v>
      </c>
      <c r="I329" s="234"/>
      <c r="J329" s="234"/>
    </row>
    <row r="330" spans="1:10" ht="12" customHeight="1">
      <c r="A330" s="230" t="s">
        <v>1197</v>
      </c>
      <c r="B330" s="231">
        <v>68</v>
      </c>
      <c r="C330" s="230" t="s">
        <v>876</v>
      </c>
      <c r="D330" s="235" t="str">
        <f t="shared" si="5"/>
        <v>COLONIA RESIDENCIAL DEL PARQUE</v>
      </c>
      <c r="E330" s="233">
        <v>171.5</v>
      </c>
      <c r="F330" s="235">
        <v>7</v>
      </c>
      <c r="G330" s="233">
        <v>63</v>
      </c>
      <c r="H330" s="233">
        <v>28</v>
      </c>
      <c r="I330" s="234"/>
      <c r="J330" s="234"/>
    </row>
    <row r="331" spans="1:10" ht="12" customHeight="1">
      <c r="A331" s="230" t="s">
        <v>1198</v>
      </c>
      <c r="B331" s="231">
        <v>43</v>
      </c>
      <c r="C331" s="230" t="s">
        <v>876</v>
      </c>
      <c r="D331" s="235" t="str">
        <f t="shared" si="5"/>
        <v>COLONIA RESIDENCIAL JUAN MANUEL</v>
      </c>
      <c r="E331" s="233">
        <v>423.5</v>
      </c>
      <c r="F331" s="235">
        <v>11</v>
      </c>
      <c r="G331" s="233">
        <v>99</v>
      </c>
      <c r="H331" s="233">
        <v>44</v>
      </c>
      <c r="I331" s="234"/>
      <c r="J331" s="234"/>
    </row>
    <row r="332" spans="1:10" ht="12" customHeight="1">
      <c r="A332" s="230" t="s">
        <v>1199</v>
      </c>
      <c r="B332" s="231">
        <v>95</v>
      </c>
      <c r="C332" s="230" t="s">
        <v>876</v>
      </c>
      <c r="D332" s="235" t="str">
        <f t="shared" si="5"/>
        <v>COLONIA RESIDENCIAL LA CRUZ</v>
      </c>
      <c r="E332" s="233">
        <v>171.5</v>
      </c>
      <c r="F332" s="235">
        <v>7</v>
      </c>
      <c r="G332" s="233">
        <v>63</v>
      </c>
      <c r="H332" s="233">
        <v>28</v>
      </c>
      <c r="I332" s="234"/>
      <c r="J332" s="234"/>
    </row>
    <row r="333" spans="1:10" ht="12" customHeight="1">
      <c r="A333" s="230" t="s">
        <v>1200</v>
      </c>
      <c r="B333" s="231">
        <v>70</v>
      </c>
      <c r="C333" s="230" t="s">
        <v>876</v>
      </c>
      <c r="D333" s="235" t="str">
        <f t="shared" si="5"/>
        <v>COLONIA RESIDENCIAL SAN ANDRES</v>
      </c>
      <c r="E333" s="233">
        <v>147.875</v>
      </c>
      <c r="F333" s="235">
        <v>6.5</v>
      </c>
      <c r="G333" s="233">
        <v>58.5</v>
      </c>
      <c r="H333" s="233">
        <v>26</v>
      </c>
      <c r="I333" s="234"/>
      <c r="J333" s="234"/>
    </row>
    <row r="334" spans="1:10" ht="12" customHeight="1">
      <c r="A334" s="230" t="s">
        <v>1201</v>
      </c>
      <c r="B334" s="231">
        <v>17</v>
      </c>
      <c r="C334" s="230" t="s">
        <v>876</v>
      </c>
      <c r="D334" s="235" t="str">
        <f t="shared" si="5"/>
        <v>COLONIA RESIDENCIAL SAN ELIAS</v>
      </c>
      <c r="E334" s="233">
        <v>171.5</v>
      </c>
      <c r="F334" s="235">
        <v>7</v>
      </c>
      <c r="G334" s="233">
        <v>63</v>
      </c>
      <c r="H334" s="233">
        <v>28</v>
      </c>
      <c r="I334" s="234"/>
      <c r="J334" s="234"/>
    </row>
    <row r="335" spans="1:10" ht="12" customHeight="1">
      <c r="A335" s="230" t="s">
        <v>1202</v>
      </c>
      <c r="B335" s="231">
        <v>75</v>
      </c>
      <c r="C335" s="230" t="s">
        <v>876</v>
      </c>
      <c r="D335" s="235" t="str">
        <f t="shared" si="5"/>
        <v>COLONIA RESIDENCIAL SAN RAFAEL</v>
      </c>
      <c r="E335" s="233">
        <v>283.5</v>
      </c>
      <c r="F335" s="235">
        <v>9</v>
      </c>
      <c r="G335" s="233">
        <v>81</v>
      </c>
      <c r="H335" s="233">
        <v>36</v>
      </c>
      <c r="I335" s="234"/>
      <c r="J335" s="234"/>
    </row>
    <row r="336" spans="1:10" ht="12" customHeight="1">
      <c r="A336" s="230" t="s">
        <v>1203</v>
      </c>
      <c r="B336" s="231">
        <v>66</v>
      </c>
      <c r="C336" s="230" t="s">
        <v>876</v>
      </c>
      <c r="D336" s="235" t="str">
        <f t="shared" si="5"/>
        <v>COLONIA REVOLUCION</v>
      </c>
      <c r="E336" s="233">
        <v>147.875</v>
      </c>
      <c r="F336" s="235">
        <v>6.5</v>
      </c>
      <c r="G336" s="233">
        <v>58.5</v>
      </c>
      <c r="H336" s="233">
        <v>26</v>
      </c>
      <c r="I336" s="234"/>
      <c r="J336" s="234"/>
    </row>
    <row r="337" spans="1:10" ht="12" customHeight="1">
      <c r="A337" s="230" t="s">
        <v>1204</v>
      </c>
      <c r="B337" s="231">
        <v>111</v>
      </c>
      <c r="C337" s="230" t="s">
        <v>876</v>
      </c>
      <c r="D337" s="235" t="str">
        <f t="shared" si="5"/>
        <v>COLONIA REVOLUCIONARIA</v>
      </c>
      <c r="E337" s="233">
        <v>147.875</v>
      </c>
      <c r="F337" s="235">
        <v>6.5</v>
      </c>
      <c r="G337" s="233">
        <v>58.5</v>
      </c>
      <c r="H337" s="233">
        <v>26</v>
      </c>
      <c r="I337" s="234"/>
      <c r="J337" s="234"/>
    </row>
    <row r="338" spans="1:10" ht="12" customHeight="1">
      <c r="A338" s="230" t="s">
        <v>1205</v>
      </c>
      <c r="B338" s="231">
        <v>7</v>
      </c>
      <c r="C338" s="230" t="s">
        <v>876</v>
      </c>
      <c r="D338" s="235" t="str">
        <f t="shared" si="5"/>
        <v>COLONIA RINCONADA DE HUENTITÁN</v>
      </c>
      <c r="E338" s="235">
        <f>VLOOKUP(Tabla136[[#This Row],[Columna1]],[4]colonias!$A$2:$F$496,6)</f>
        <v>108</v>
      </c>
      <c r="F338" s="235">
        <f>VLOOKUP(Tabla136[[#This Row],[Columna1]],[4]colonias!$A$2:$F$496,2)</f>
        <v>6</v>
      </c>
      <c r="G338" s="235">
        <f>VLOOKUP(Tabla136[[#This Row],[Columna1]],[4]colonias!$A$2:$F$496,5)</f>
        <v>48</v>
      </c>
      <c r="H338" s="235">
        <f>VLOOKUP(Tabla136[[#This Row],[Columna1]],[4]colonias!$A$2:$F$496,4)</f>
        <v>21</v>
      </c>
      <c r="I338" s="234"/>
      <c r="J338" s="234"/>
    </row>
    <row r="339" spans="1:10" ht="12" customHeight="1">
      <c r="A339" s="230" t="s">
        <v>1206</v>
      </c>
      <c r="B339" s="231">
        <v>88</v>
      </c>
      <c r="C339" s="230" t="s">
        <v>907</v>
      </c>
      <c r="D339" s="235" t="str">
        <f t="shared" si="5"/>
        <v>FRACCIONAMIENTO RINCONADA DE LA ARBOLEDA</v>
      </c>
      <c r="E339" s="233">
        <v>224</v>
      </c>
      <c r="F339" s="235">
        <v>8</v>
      </c>
      <c r="G339" s="233">
        <v>72</v>
      </c>
      <c r="H339" s="233">
        <v>32</v>
      </c>
      <c r="I339" s="234"/>
      <c r="J339" s="234"/>
    </row>
    <row r="340" spans="1:10" ht="12" customHeight="1">
      <c r="A340" s="230" t="s">
        <v>1207</v>
      </c>
      <c r="B340" s="231">
        <v>43</v>
      </c>
      <c r="C340" s="230" t="s">
        <v>907</v>
      </c>
      <c r="D340" s="235" t="str">
        <f t="shared" si="5"/>
        <v>FRACCIONAMIENTO RINCONADA DE SANTA RITA</v>
      </c>
      <c r="E340" s="233">
        <v>350</v>
      </c>
      <c r="F340" s="235">
        <v>10</v>
      </c>
      <c r="G340" s="233">
        <v>90</v>
      </c>
      <c r="H340" s="233">
        <v>40</v>
      </c>
      <c r="I340" s="234"/>
      <c r="J340" s="234"/>
    </row>
    <row r="341" spans="1:10" ht="12" customHeight="1">
      <c r="A341" s="230" t="s">
        <v>1208</v>
      </c>
      <c r="B341" s="231">
        <v>13</v>
      </c>
      <c r="C341" s="230" t="s">
        <v>876</v>
      </c>
      <c r="D341" s="235" t="str">
        <f t="shared" si="5"/>
        <v>COLONIA RINCONADA DEL ARROYO</v>
      </c>
      <c r="E341" s="233">
        <v>462.875</v>
      </c>
      <c r="F341" s="235">
        <v>11.5</v>
      </c>
      <c r="G341" s="233">
        <v>103.5</v>
      </c>
      <c r="H341" s="233">
        <v>46</v>
      </c>
      <c r="I341" s="234"/>
      <c r="J341" s="234"/>
    </row>
    <row r="342" spans="1:10" ht="12" customHeight="1">
      <c r="A342" s="230" t="s">
        <v>1209</v>
      </c>
      <c r="B342" s="231">
        <v>83</v>
      </c>
      <c r="C342" s="230" t="s">
        <v>876</v>
      </c>
      <c r="D342" s="235" t="str">
        <f t="shared" si="5"/>
        <v>COLONIA RINCONADA DEL BOSQUE</v>
      </c>
      <c r="E342" s="233">
        <v>462.875</v>
      </c>
      <c r="F342" s="235">
        <v>11.5</v>
      </c>
      <c r="G342" s="233">
        <v>103.5</v>
      </c>
      <c r="H342" s="233">
        <v>46</v>
      </c>
      <c r="I342" s="234"/>
      <c r="J342" s="234"/>
    </row>
    <row r="343" spans="1:10" ht="12" customHeight="1">
      <c r="A343" s="230" t="s">
        <v>1210</v>
      </c>
      <c r="B343" s="231">
        <v>6</v>
      </c>
      <c r="C343" s="230" t="s">
        <v>874</v>
      </c>
      <c r="D343" s="235" t="str">
        <f t="shared" si="5"/>
        <v>UNIDAD HABITACIONAL RINCONADA DEL PLANETARIO</v>
      </c>
      <c r="E343" s="233">
        <v>462.875</v>
      </c>
      <c r="F343" s="235">
        <v>11.5</v>
      </c>
      <c r="G343" s="233">
        <v>103.5</v>
      </c>
      <c r="H343" s="233">
        <v>46</v>
      </c>
      <c r="I343" s="234"/>
      <c r="J343" s="234"/>
    </row>
    <row r="344" spans="1:10" ht="12" customHeight="1">
      <c r="A344" s="230" t="s">
        <v>1211</v>
      </c>
      <c r="B344" s="231">
        <v>61</v>
      </c>
      <c r="C344" s="230" t="s">
        <v>876</v>
      </c>
      <c r="D344" s="235" t="str">
        <f t="shared" si="5"/>
        <v>COLONIA RINCONADA SAN ANDRES</v>
      </c>
      <c r="E344" s="233">
        <v>126</v>
      </c>
      <c r="F344" s="235">
        <v>6</v>
      </c>
      <c r="G344" s="233">
        <v>54</v>
      </c>
      <c r="H344" s="233">
        <v>24</v>
      </c>
      <c r="I344" s="234"/>
      <c r="J344" s="234"/>
    </row>
    <row r="345" spans="1:10" ht="12" customHeight="1">
      <c r="A345" s="230" t="s">
        <v>1212</v>
      </c>
      <c r="B345" s="231">
        <v>59</v>
      </c>
      <c r="C345" s="230" t="s">
        <v>876</v>
      </c>
      <c r="D345" s="235" t="str">
        <f t="shared" si="5"/>
        <v>COLONIA RINCONADA SAN ANDRES PONIENTE</v>
      </c>
      <c r="E345" s="233">
        <v>147.875</v>
      </c>
      <c r="F345" s="235">
        <v>6.5</v>
      </c>
      <c r="G345" s="233">
        <v>58.5</v>
      </c>
      <c r="H345" s="233">
        <v>26</v>
      </c>
      <c r="I345" s="234"/>
      <c r="J345" s="234"/>
    </row>
    <row r="346" spans="1:10" ht="12" customHeight="1">
      <c r="A346" s="230" t="s">
        <v>1213</v>
      </c>
      <c r="B346" s="231">
        <v>26</v>
      </c>
      <c r="C346" s="230" t="s">
        <v>876</v>
      </c>
      <c r="D346" s="235" t="str">
        <f t="shared" si="5"/>
        <v>COLONIA RIO VERDE OBLATOS</v>
      </c>
      <c r="E346" s="233">
        <v>147.875</v>
      </c>
      <c r="F346" s="235">
        <v>6.5</v>
      </c>
      <c r="G346" s="233">
        <v>58.5</v>
      </c>
      <c r="H346" s="233">
        <v>26</v>
      </c>
      <c r="I346" s="234"/>
      <c r="J346" s="234"/>
    </row>
    <row r="347" spans="1:10" ht="12" customHeight="1">
      <c r="A347" s="230" t="s">
        <v>1214</v>
      </c>
      <c r="B347" s="231">
        <v>45</v>
      </c>
      <c r="C347" s="230" t="s">
        <v>876</v>
      </c>
      <c r="D347" s="235" t="str">
        <f t="shared" si="5"/>
        <v>COLONIA ROJAS LADRÓN DE GUEVARA</v>
      </c>
      <c r="E347" s="233">
        <v>462.875</v>
      </c>
      <c r="F347" s="235">
        <v>11.5</v>
      </c>
      <c r="G347" s="233">
        <v>103.5</v>
      </c>
      <c r="H347" s="233">
        <v>46</v>
      </c>
      <c r="I347" s="234"/>
      <c r="J347" s="234"/>
    </row>
    <row r="348" spans="1:10" ht="12" customHeight="1">
      <c r="A348" s="230" t="s">
        <v>1215</v>
      </c>
      <c r="B348" s="231">
        <v>46</v>
      </c>
      <c r="C348" s="230" t="s">
        <v>876</v>
      </c>
      <c r="D348" s="235" t="str">
        <f t="shared" si="5"/>
        <v>COLONIA SAGRADA FAMILIA</v>
      </c>
      <c r="E348" s="233">
        <v>171.5</v>
      </c>
      <c r="F348" s="235">
        <v>7</v>
      </c>
      <c r="G348" s="233">
        <v>63</v>
      </c>
      <c r="H348" s="233">
        <v>28</v>
      </c>
      <c r="I348" s="234"/>
      <c r="J348" s="234"/>
    </row>
    <row r="349" spans="1:10" ht="12" customHeight="1">
      <c r="A349" s="230" t="s">
        <v>1216</v>
      </c>
      <c r="B349" s="231">
        <v>52</v>
      </c>
      <c r="C349" s="230" t="s">
        <v>876</v>
      </c>
      <c r="D349" s="235" t="str">
        <f t="shared" si="5"/>
        <v>COLONIA SAGRADO CORAZON</v>
      </c>
      <c r="E349" s="233">
        <v>252.875</v>
      </c>
      <c r="F349" s="235">
        <v>8.5</v>
      </c>
      <c r="G349" s="233">
        <v>76.5</v>
      </c>
      <c r="H349" s="233">
        <v>34</v>
      </c>
      <c r="I349" s="234"/>
      <c r="J349" s="234"/>
    </row>
    <row r="350" spans="1:10" ht="12" customHeight="1">
      <c r="A350" s="230" t="s">
        <v>1217</v>
      </c>
      <c r="B350" s="231">
        <v>68</v>
      </c>
      <c r="C350" s="230" t="s">
        <v>876</v>
      </c>
      <c r="D350" s="235" t="str">
        <f t="shared" si="5"/>
        <v>COLONIA SAN ANDRES</v>
      </c>
      <c r="E350" s="233">
        <v>196.875</v>
      </c>
      <c r="F350" s="235">
        <v>7.5</v>
      </c>
      <c r="G350" s="233">
        <v>67.5</v>
      </c>
      <c r="H350" s="233">
        <v>30</v>
      </c>
      <c r="I350" s="234"/>
      <c r="J350" s="234"/>
    </row>
    <row r="351" spans="1:10" ht="12" customHeight="1">
      <c r="A351" s="230" t="s">
        <v>1218</v>
      </c>
      <c r="B351" s="231">
        <v>70</v>
      </c>
      <c r="C351" s="230" t="s">
        <v>876</v>
      </c>
      <c r="D351" s="235" t="str">
        <f t="shared" si="5"/>
        <v>COLONIA SAN ANDRES CUARTA SECCIÓN</v>
      </c>
      <c r="E351" s="233">
        <v>171.5</v>
      </c>
      <c r="F351" s="235">
        <v>7</v>
      </c>
      <c r="G351" s="233">
        <v>63</v>
      </c>
      <c r="H351" s="233">
        <v>28</v>
      </c>
      <c r="I351" s="234"/>
      <c r="J351" s="234"/>
    </row>
    <row r="352" spans="1:10" ht="12" customHeight="1">
      <c r="A352" s="230" t="s">
        <v>1219</v>
      </c>
      <c r="B352" s="231">
        <v>70</v>
      </c>
      <c r="C352" s="230" t="s">
        <v>876</v>
      </c>
      <c r="D352" s="235" t="str">
        <f t="shared" si="5"/>
        <v>COLONIA SAN ANDRES GIGANTES</v>
      </c>
      <c r="E352" s="233">
        <v>171.5</v>
      </c>
      <c r="F352" s="235">
        <v>7</v>
      </c>
      <c r="G352" s="233">
        <v>63</v>
      </c>
      <c r="H352" s="233">
        <v>28</v>
      </c>
      <c r="I352" s="234"/>
      <c r="J352" s="234"/>
    </row>
    <row r="353" spans="1:10" ht="12" customHeight="1">
      <c r="A353" s="230" t="s">
        <v>1220</v>
      </c>
      <c r="B353" s="231">
        <v>70</v>
      </c>
      <c r="C353" s="230" t="s">
        <v>876</v>
      </c>
      <c r="D353" s="235" t="str">
        <f t="shared" si="5"/>
        <v>COLONIA SAN ANDRES PRIMERA SECCIÓN</v>
      </c>
      <c r="E353" s="233">
        <v>171.5</v>
      </c>
      <c r="F353" s="235">
        <v>7</v>
      </c>
      <c r="G353" s="233">
        <v>63</v>
      </c>
      <c r="H353" s="233">
        <v>28</v>
      </c>
      <c r="I353" s="234"/>
      <c r="J353" s="234"/>
    </row>
    <row r="354" spans="1:10" ht="12" customHeight="1">
      <c r="A354" s="230" t="s">
        <v>1221</v>
      </c>
      <c r="B354" s="231">
        <v>70</v>
      </c>
      <c r="C354" s="230" t="s">
        <v>876</v>
      </c>
      <c r="D354" s="235" t="str">
        <f t="shared" si="5"/>
        <v>COLONIA SAN ANDRES ZONA 6</v>
      </c>
      <c r="E354" s="233">
        <v>171.5</v>
      </c>
      <c r="F354" s="235">
        <v>7</v>
      </c>
      <c r="G354" s="233">
        <v>63</v>
      </c>
      <c r="H354" s="233">
        <v>28</v>
      </c>
      <c r="I354" s="234"/>
      <c r="J354" s="234"/>
    </row>
    <row r="355" spans="1:10" ht="12" customHeight="1">
      <c r="A355" s="230" t="s">
        <v>1222</v>
      </c>
      <c r="B355" s="231">
        <v>67</v>
      </c>
      <c r="C355" s="230" t="s">
        <v>876</v>
      </c>
      <c r="D355" s="235" t="str">
        <f t="shared" si="5"/>
        <v>COLONIA SAN ANTONIO</v>
      </c>
      <c r="E355" s="233">
        <v>196.875</v>
      </c>
      <c r="F355" s="235">
        <v>7.5</v>
      </c>
      <c r="G355" s="233">
        <v>67.5</v>
      </c>
      <c r="H355" s="233">
        <v>30</v>
      </c>
      <c r="I355" s="234"/>
      <c r="J355" s="234"/>
    </row>
    <row r="356" spans="1:10" ht="12" customHeight="1">
      <c r="A356" s="230" t="s">
        <v>1222</v>
      </c>
      <c r="B356" s="231">
        <v>47</v>
      </c>
      <c r="C356" s="230" t="s">
        <v>899</v>
      </c>
      <c r="D356" s="235" t="str">
        <f t="shared" si="5"/>
        <v>BARRIO SAN ANTONIO</v>
      </c>
      <c r="E356" s="233">
        <v>196.875</v>
      </c>
      <c r="F356" s="235">
        <v>7.5</v>
      </c>
      <c r="G356" s="233">
        <v>67.5</v>
      </c>
      <c r="H356" s="233">
        <v>30</v>
      </c>
      <c r="I356" s="234"/>
      <c r="J356" s="234"/>
    </row>
    <row r="357" spans="1:10" ht="12" customHeight="1">
      <c r="A357" s="230" t="s">
        <v>1222</v>
      </c>
      <c r="B357" s="231">
        <v>5</v>
      </c>
      <c r="C357" s="230" t="s">
        <v>907</v>
      </c>
      <c r="D357" s="235" t="str">
        <f t="shared" si="5"/>
        <v>FRACCIONAMIENTO SAN ANTONIO</v>
      </c>
      <c r="E357" s="233">
        <v>196.875</v>
      </c>
      <c r="F357" s="235">
        <v>7.5</v>
      </c>
      <c r="G357" s="233">
        <v>67.5</v>
      </c>
      <c r="H357" s="233">
        <v>30</v>
      </c>
      <c r="I357" s="234"/>
      <c r="J357" s="234"/>
    </row>
    <row r="358" spans="1:10" ht="12" customHeight="1">
      <c r="A358" s="230" t="s">
        <v>1223</v>
      </c>
      <c r="B358" s="231">
        <v>35</v>
      </c>
      <c r="C358" s="230" t="s">
        <v>876</v>
      </c>
      <c r="D358" s="235" t="str">
        <f t="shared" si="5"/>
        <v>COLONIA SAN BERNARDO</v>
      </c>
      <c r="E358" s="233">
        <v>196.875</v>
      </c>
      <c r="F358" s="233">
        <v>7.5</v>
      </c>
      <c r="G358" s="233">
        <v>67.5</v>
      </c>
      <c r="H358" s="233">
        <v>30</v>
      </c>
      <c r="I358" s="234"/>
      <c r="J358" s="234"/>
    </row>
    <row r="359" spans="1:10" ht="12" customHeight="1">
      <c r="A359" s="230" t="s">
        <v>1224</v>
      </c>
      <c r="B359" s="231">
        <v>54</v>
      </c>
      <c r="C359" s="230" t="s">
        <v>876</v>
      </c>
      <c r="D359" s="235" t="str">
        <f t="shared" si="5"/>
        <v>COLONIA SAN CARLOS</v>
      </c>
      <c r="E359" s="233">
        <v>462.875</v>
      </c>
      <c r="F359" s="235">
        <v>11.5</v>
      </c>
      <c r="G359" s="233">
        <v>103.5</v>
      </c>
      <c r="H359" s="233">
        <v>46</v>
      </c>
      <c r="I359" s="234"/>
      <c r="J359" s="234"/>
    </row>
    <row r="360" spans="1:10" ht="12" customHeight="1">
      <c r="A360" s="230" t="s">
        <v>1225</v>
      </c>
      <c r="B360" s="231">
        <v>25</v>
      </c>
      <c r="C360" s="230" t="s">
        <v>876</v>
      </c>
      <c r="D360" s="235" t="str">
        <f t="shared" si="5"/>
        <v>COLONIA SAN CRISPIN</v>
      </c>
      <c r="E360" s="233">
        <v>126</v>
      </c>
      <c r="F360" s="235">
        <v>6</v>
      </c>
      <c r="G360" s="233">
        <v>54</v>
      </c>
      <c r="H360" s="233">
        <v>24</v>
      </c>
      <c r="I360" s="234"/>
      <c r="J360" s="234"/>
    </row>
    <row r="361" spans="1:10" ht="12" customHeight="1">
      <c r="A361" s="230" t="s">
        <v>1226</v>
      </c>
      <c r="B361" s="231">
        <v>31</v>
      </c>
      <c r="C361" s="230" t="s">
        <v>874</v>
      </c>
      <c r="D361" s="235" t="str">
        <f t="shared" si="5"/>
        <v>UNIDAD HABITACIONAL SAN EUGENIO</v>
      </c>
      <c r="E361" s="233">
        <v>147.875</v>
      </c>
      <c r="F361" s="235">
        <v>6.5</v>
      </c>
      <c r="G361" s="233">
        <v>58.5</v>
      </c>
      <c r="H361" s="233">
        <v>26</v>
      </c>
      <c r="I361" s="234"/>
      <c r="J361" s="234"/>
    </row>
    <row r="362" spans="1:10" ht="12" customHeight="1">
      <c r="A362" s="230" t="s">
        <v>1227</v>
      </c>
      <c r="B362" s="231">
        <v>55</v>
      </c>
      <c r="C362" s="230" t="s">
        <v>876</v>
      </c>
      <c r="D362" s="235" t="str">
        <f t="shared" si="5"/>
        <v>COLONIA SAN FELIPE PRIMERA SECCIÓN</v>
      </c>
      <c r="E362" s="233">
        <v>171.5</v>
      </c>
      <c r="F362" s="235">
        <v>7</v>
      </c>
      <c r="G362" s="233">
        <v>63</v>
      </c>
      <c r="H362" s="233">
        <v>28</v>
      </c>
      <c r="I362" s="234"/>
      <c r="J362" s="234"/>
    </row>
    <row r="363" spans="1:10" ht="12" customHeight="1">
      <c r="A363" s="230" t="s">
        <v>1228</v>
      </c>
      <c r="B363" s="231">
        <v>55</v>
      </c>
      <c r="C363" s="230" t="s">
        <v>876</v>
      </c>
      <c r="D363" s="235" t="str">
        <f t="shared" si="5"/>
        <v>COLONIA SAN FELIPE SEGUNDA SECCIÓN</v>
      </c>
      <c r="E363" s="233">
        <v>196.875</v>
      </c>
      <c r="F363" s="235">
        <v>7.5</v>
      </c>
      <c r="G363" s="233">
        <v>67.5</v>
      </c>
      <c r="H363" s="233">
        <v>30</v>
      </c>
      <c r="I363" s="234"/>
      <c r="J363" s="234"/>
    </row>
    <row r="364" spans="1:10" ht="12" customHeight="1">
      <c r="A364" s="230" t="s">
        <v>1229</v>
      </c>
      <c r="B364" s="231">
        <v>40</v>
      </c>
      <c r="C364" s="230" t="s">
        <v>876</v>
      </c>
      <c r="D364" s="235" t="str">
        <f t="shared" si="5"/>
        <v>COLONIA SAN ISIDRO</v>
      </c>
      <c r="E364" s="233">
        <v>147.875</v>
      </c>
      <c r="F364" s="235">
        <v>6.5</v>
      </c>
      <c r="G364" s="233">
        <v>58.5</v>
      </c>
      <c r="H364" s="233">
        <v>26</v>
      </c>
      <c r="I364" s="234"/>
      <c r="J364" s="234"/>
    </row>
    <row r="365" spans="1:10" ht="12" customHeight="1">
      <c r="A365" s="230" t="s">
        <v>1230</v>
      </c>
      <c r="B365" s="231">
        <v>70</v>
      </c>
      <c r="C365" s="230" t="s">
        <v>874</v>
      </c>
      <c r="D365" s="235" t="str">
        <f t="shared" si="5"/>
        <v>UNIDAD HABITACIONAL SAN JACINTO</v>
      </c>
      <c r="E365" s="233">
        <v>147.875</v>
      </c>
      <c r="F365" s="233">
        <v>6.5</v>
      </c>
      <c r="G365" s="233">
        <v>58.5</v>
      </c>
      <c r="H365" s="233">
        <v>26</v>
      </c>
      <c r="I365" s="234"/>
      <c r="J365" s="234"/>
    </row>
    <row r="366" spans="1:10" ht="12" customHeight="1">
      <c r="A366" s="230" t="s">
        <v>1231</v>
      </c>
      <c r="B366" s="231">
        <v>62</v>
      </c>
      <c r="C366" s="230" t="s">
        <v>876</v>
      </c>
      <c r="D366" s="235" t="str">
        <f t="shared" si="5"/>
        <v>COLONIA SAN JOAQUIN</v>
      </c>
      <c r="E366" s="233">
        <v>224</v>
      </c>
      <c r="F366" s="235">
        <v>8</v>
      </c>
      <c r="G366" s="233">
        <v>72</v>
      </c>
      <c r="H366" s="233">
        <v>32</v>
      </c>
      <c r="I366" s="234"/>
      <c r="J366" s="234"/>
    </row>
    <row r="367" spans="1:10" ht="12" customHeight="1">
      <c r="A367" s="230" t="s">
        <v>1232</v>
      </c>
      <c r="B367" s="231">
        <v>27</v>
      </c>
      <c r="C367" s="230" t="s">
        <v>876</v>
      </c>
      <c r="D367" s="235" t="str">
        <f t="shared" si="5"/>
        <v>COLONIA SAN JOSE RIO VERDE PRIMERA SECCIÓN</v>
      </c>
      <c r="E367" s="233">
        <v>147.875</v>
      </c>
      <c r="F367" s="235">
        <v>6.5</v>
      </c>
      <c r="G367" s="233">
        <v>58.5</v>
      </c>
      <c r="H367" s="233">
        <v>26</v>
      </c>
      <c r="I367" s="234"/>
      <c r="J367" s="234"/>
    </row>
    <row r="368" spans="1:10" ht="12" customHeight="1">
      <c r="A368" s="230" t="s">
        <v>1233</v>
      </c>
      <c r="B368" s="231">
        <v>26</v>
      </c>
      <c r="C368" s="230" t="s">
        <v>876</v>
      </c>
      <c r="D368" s="235" t="str">
        <f t="shared" si="5"/>
        <v>COLONIA SAN JOSE RIO VERDE SEGUNDA SECCIÓN</v>
      </c>
      <c r="E368" s="233">
        <v>147.875</v>
      </c>
      <c r="F368" s="235">
        <v>6.5</v>
      </c>
      <c r="G368" s="233">
        <v>58.5</v>
      </c>
      <c r="H368" s="233">
        <v>26</v>
      </c>
      <c r="I368" s="234"/>
      <c r="J368" s="234"/>
    </row>
    <row r="369" spans="1:10" ht="12" customHeight="1">
      <c r="A369" s="230" t="s">
        <v>1234</v>
      </c>
      <c r="B369" s="231">
        <v>56</v>
      </c>
      <c r="C369" s="230" t="s">
        <v>876</v>
      </c>
      <c r="D369" s="235" t="str">
        <f t="shared" si="5"/>
        <v>COLONIA SAN JUAN BOSCO</v>
      </c>
      <c r="E369" s="233">
        <v>171.5</v>
      </c>
      <c r="F369" s="235">
        <v>7</v>
      </c>
      <c r="G369" s="233">
        <v>63</v>
      </c>
      <c r="H369" s="233">
        <v>28</v>
      </c>
      <c r="I369" s="234"/>
      <c r="J369" s="234"/>
    </row>
    <row r="370" spans="1:10" ht="12" customHeight="1">
      <c r="A370" s="230" t="s">
        <v>1235</v>
      </c>
      <c r="B370" s="231">
        <v>53</v>
      </c>
      <c r="C370" s="230" t="s">
        <v>876</v>
      </c>
      <c r="D370" s="235" t="str">
        <f t="shared" si="5"/>
        <v>COLONIA SAN JUAN DE DIOS</v>
      </c>
      <c r="E370" s="233">
        <v>224</v>
      </c>
      <c r="F370" s="233">
        <v>8</v>
      </c>
      <c r="G370" s="233">
        <v>72</v>
      </c>
      <c r="H370" s="233">
        <v>32</v>
      </c>
      <c r="I370" s="234"/>
      <c r="J370" s="234"/>
    </row>
    <row r="371" spans="1:10" ht="12" customHeight="1">
      <c r="A371" s="230" t="s">
        <v>1236</v>
      </c>
      <c r="B371" s="231">
        <v>43</v>
      </c>
      <c r="C371" s="230" t="s">
        <v>876</v>
      </c>
      <c r="D371" s="235" t="str">
        <f t="shared" si="5"/>
        <v>COLONIA SAN LUCAS</v>
      </c>
      <c r="E371" s="233">
        <v>462.875</v>
      </c>
      <c r="F371" s="235">
        <v>11.5</v>
      </c>
      <c r="G371" s="233">
        <v>103.5</v>
      </c>
      <c r="H371" s="233">
        <v>46</v>
      </c>
      <c r="I371" s="234"/>
      <c r="J371" s="234"/>
    </row>
    <row r="372" spans="1:10" ht="12" customHeight="1">
      <c r="A372" s="230" t="s">
        <v>1237</v>
      </c>
      <c r="B372" s="231">
        <v>24</v>
      </c>
      <c r="C372" s="230" t="s">
        <v>876</v>
      </c>
      <c r="D372" s="235" t="str">
        <f t="shared" si="5"/>
        <v>COLONIA SAN MARCOS</v>
      </c>
      <c r="E372" s="233">
        <v>147.875</v>
      </c>
      <c r="F372" s="235">
        <v>6.5</v>
      </c>
      <c r="G372" s="233">
        <v>58.5</v>
      </c>
      <c r="H372" s="233">
        <v>26</v>
      </c>
      <c r="I372" s="234"/>
      <c r="J372" s="234"/>
    </row>
    <row r="373" spans="1:10" ht="12" customHeight="1">
      <c r="A373" s="230" t="s">
        <v>1238</v>
      </c>
      <c r="B373" s="231">
        <v>38</v>
      </c>
      <c r="C373" s="230" t="s">
        <v>876</v>
      </c>
      <c r="D373" s="235" t="str">
        <f t="shared" si="5"/>
        <v>COLONIA SAN MARTIN ANEXO</v>
      </c>
      <c r="E373" s="233">
        <v>171.5</v>
      </c>
      <c r="F373" s="233">
        <v>7</v>
      </c>
      <c r="G373" s="233">
        <v>63</v>
      </c>
      <c r="H373" s="233">
        <v>28</v>
      </c>
      <c r="I373" s="234"/>
      <c r="J373" s="234"/>
    </row>
    <row r="374" spans="1:10" ht="12" customHeight="1">
      <c r="A374" s="230" t="s">
        <v>1239</v>
      </c>
      <c r="B374" s="231">
        <v>12</v>
      </c>
      <c r="C374" s="230" t="s">
        <v>876</v>
      </c>
      <c r="D374" s="235" t="str">
        <f t="shared" si="5"/>
        <v>COLONIA SAN MIGUEL DE HUENTITÁN PRIMERA SECCIÓN</v>
      </c>
      <c r="E374" s="233">
        <v>196.875</v>
      </c>
      <c r="F374" s="235">
        <v>7.5</v>
      </c>
      <c r="G374" s="233">
        <v>67.5</v>
      </c>
      <c r="H374" s="233">
        <v>30</v>
      </c>
      <c r="I374" s="234"/>
      <c r="J374" s="234"/>
    </row>
    <row r="375" spans="1:10" ht="12" customHeight="1">
      <c r="A375" s="230" t="s">
        <v>1240</v>
      </c>
      <c r="B375" s="231">
        <v>11</v>
      </c>
      <c r="C375" s="230" t="s">
        <v>876</v>
      </c>
      <c r="D375" s="235" t="str">
        <f t="shared" si="5"/>
        <v>COLONIA SAN MIGUEL DE HUENTITÁN SEGUNDA SECCIÓN</v>
      </c>
      <c r="E375" s="233">
        <v>196.875</v>
      </c>
      <c r="F375" s="235">
        <v>7.5</v>
      </c>
      <c r="G375" s="233">
        <v>67.5</v>
      </c>
      <c r="H375" s="233">
        <v>30</v>
      </c>
      <c r="I375" s="234"/>
      <c r="J375" s="234"/>
    </row>
    <row r="376" spans="1:10" ht="12" customHeight="1">
      <c r="A376" s="230" t="s">
        <v>1241</v>
      </c>
      <c r="B376" s="231">
        <v>7</v>
      </c>
      <c r="C376" s="230" t="s">
        <v>876</v>
      </c>
      <c r="D376" s="235" t="str">
        <f t="shared" si="5"/>
        <v>COLONIA SAN MIGUEL DE HUENTITÁN TERCERA SECCIÓN</v>
      </c>
      <c r="E376" s="233">
        <v>252.875</v>
      </c>
      <c r="F376" s="235">
        <v>8.5</v>
      </c>
      <c r="G376" s="233">
        <v>76.5</v>
      </c>
      <c r="H376" s="233">
        <v>34</v>
      </c>
      <c r="I376" s="234"/>
      <c r="J376" s="234"/>
    </row>
    <row r="377" spans="1:10" ht="12" customHeight="1">
      <c r="A377" s="230" t="s">
        <v>1242</v>
      </c>
      <c r="B377" s="231">
        <v>21</v>
      </c>
      <c r="C377" s="230" t="s">
        <v>876</v>
      </c>
      <c r="D377" s="235" t="str">
        <f t="shared" si="5"/>
        <v>COLONIA SAN MIGUEL DE MEZQUITÁN</v>
      </c>
      <c r="E377" s="233">
        <v>171.5</v>
      </c>
      <c r="F377" s="235">
        <v>7</v>
      </c>
      <c r="G377" s="233">
        <v>63</v>
      </c>
      <c r="H377" s="233">
        <v>28</v>
      </c>
      <c r="I377" s="234"/>
      <c r="J377" s="234"/>
    </row>
    <row r="378" spans="1:10" ht="12" customHeight="1">
      <c r="A378" s="230" t="s">
        <v>1243</v>
      </c>
      <c r="B378" s="231">
        <v>68</v>
      </c>
      <c r="C378" s="230" t="s">
        <v>958</v>
      </c>
      <c r="D378" s="235" t="str">
        <f t="shared" si="5"/>
        <v>CONJUNTO HABITACIONAL SAN RAFAEL</v>
      </c>
      <c r="E378" s="233">
        <v>126</v>
      </c>
      <c r="F378" s="235">
        <v>6</v>
      </c>
      <c r="G378" s="233">
        <v>54</v>
      </c>
      <c r="H378" s="233">
        <v>24</v>
      </c>
      <c r="I378" s="234"/>
      <c r="J378" s="234"/>
    </row>
    <row r="379" spans="1:10" ht="12" customHeight="1">
      <c r="A379" s="230" t="s">
        <v>1243</v>
      </c>
      <c r="B379" s="231">
        <v>75</v>
      </c>
      <c r="C379" s="230" t="s">
        <v>874</v>
      </c>
      <c r="D379" s="235" t="str">
        <f t="shared" si="5"/>
        <v>UNIDAD HABITACIONAL SAN RAFAEL</v>
      </c>
      <c r="E379" s="233">
        <v>126</v>
      </c>
      <c r="F379" s="235">
        <v>6</v>
      </c>
      <c r="G379" s="233">
        <v>54</v>
      </c>
      <c r="H379" s="233">
        <v>24</v>
      </c>
      <c r="I379" s="234"/>
      <c r="J379" s="234"/>
    </row>
    <row r="380" spans="1:10" ht="12" customHeight="1">
      <c r="A380" s="230" t="s">
        <v>1244</v>
      </c>
      <c r="B380" s="231">
        <v>75</v>
      </c>
      <c r="C380" s="230" t="s">
        <v>958</v>
      </c>
      <c r="D380" s="235" t="str">
        <f t="shared" si="5"/>
        <v>CONJUNTO HABITACIONAL SAN RAFAEL II</v>
      </c>
      <c r="E380" s="233">
        <v>147.875</v>
      </c>
      <c r="F380" s="235">
        <v>6.5</v>
      </c>
      <c r="G380" s="233">
        <v>58.5</v>
      </c>
      <c r="H380" s="233">
        <v>26</v>
      </c>
      <c r="I380" s="234"/>
      <c r="J380" s="234"/>
    </row>
    <row r="381" spans="1:10" ht="12" customHeight="1">
      <c r="A381" s="230" t="s">
        <v>1245</v>
      </c>
      <c r="B381" s="231">
        <v>37</v>
      </c>
      <c r="C381" s="230" t="s">
        <v>876</v>
      </c>
      <c r="D381" s="235" t="str">
        <f t="shared" si="5"/>
        <v>COLONIA SAN RAMON</v>
      </c>
      <c r="E381" s="233">
        <v>196.875</v>
      </c>
      <c r="F381" s="235">
        <v>7.5</v>
      </c>
      <c r="G381" s="233">
        <v>67.5</v>
      </c>
      <c r="H381" s="233">
        <v>30</v>
      </c>
      <c r="I381" s="234"/>
      <c r="J381" s="234"/>
    </row>
    <row r="382" spans="1:10" ht="12" customHeight="1">
      <c r="A382" s="230" t="s">
        <v>1246</v>
      </c>
      <c r="B382" s="231">
        <v>24</v>
      </c>
      <c r="C382" s="230" t="s">
        <v>876</v>
      </c>
      <c r="D382" s="235" t="str">
        <f t="shared" si="5"/>
        <v>COLONIA SAN VICENTE</v>
      </c>
      <c r="E382" s="233">
        <v>147.875</v>
      </c>
      <c r="F382" s="233">
        <v>6.5</v>
      </c>
      <c r="G382" s="233">
        <v>58.5</v>
      </c>
      <c r="H382" s="233">
        <v>26</v>
      </c>
      <c r="I382" s="234"/>
      <c r="J382" s="234"/>
    </row>
    <row r="383" spans="1:10" ht="12" customHeight="1">
      <c r="A383" s="230" t="s">
        <v>1247</v>
      </c>
      <c r="B383" s="231">
        <v>12</v>
      </c>
      <c r="C383" s="230" t="s">
        <v>876</v>
      </c>
      <c r="D383" s="235" t="str">
        <f t="shared" si="5"/>
        <v>COLONIA SANTA CECILIA PRIMERA SECCIÓN</v>
      </c>
      <c r="E383" s="233">
        <v>126</v>
      </c>
      <c r="F383" s="235">
        <v>6</v>
      </c>
      <c r="G383" s="233">
        <v>54</v>
      </c>
      <c r="H383" s="233">
        <v>24</v>
      </c>
      <c r="I383" s="234"/>
      <c r="J383" s="234"/>
    </row>
    <row r="384" spans="1:10" ht="12" customHeight="1">
      <c r="A384" s="230" t="s">
        <v>1248</v>
      </c>
      <c r="B384" s="231">
        <v>12</v>
      </c>
      <c r="C384" s="230" t="s">
        <v>876</v>
      </c>
      <c r="D384" s="235" t="str">
        <f t="shared" si="5"/>
        <v>COLONIA SANTA CECILIA SEGUNDA SECCIÓN</v>
      </c>
      <c r="E384" s="233">
        <v>126</v>
      </c>
      <c r="F384" s="233">
        <v>6</v>
      </c>
      <c r="G384" s="233">
        <v>54</v>
      </c>
      <c r="H384" s="233">
        <v>24</v>
      </c>
      <c r="I384" s="234"/>
      <c r="J384" s="234"/>
    </row>
    <row r="385" spans="1:10" ht="12" customHeight="1">
      <c r="A385" s="230" t="s">
        <v>1249</v>
      </c>
      <c r="B385" s="231">
        <v>12</v>
      </c>
      <c r="C385" s="230" t="s">
        <v>876</v>
      </c>
      <c r="D385" s="235" t="str">
        <f t="shared" si="5"/>
        <v>COLONIA SANTA CECILIA TERCERA SECCIÓN</v>
      </c>
      <c r="E385" s="233">
        <v>126</v>
      </c>
      <c r="F385" s="235">
        <v>6</v>
      </c>
      <c r="G385" s="233">
        <v>54</v>
      </c>
      <c r="H385" s="233">
        <v>24</v>
      </c>
      <c r="I385" s="234"/>
      <c r="J385" s="234"/>
    </row>
    <row r="386" spans="1:10" ht="12" customHeight="1">
      <c r="A386" s="230" t="s">
        <v>1250</v>
      </c>
      <c r="B386" s="231">
        <v>84</v>
      </c>
      <c r="C386" s="230" t="s">
        <v>876</v>
      </c>
      <c r="D386" s="235" t="str">
        <f t="shared" ref="D386:D445" si="6">CONCATENATE(C386," ",A386)</f>
        <v>COLONIA SANTA EDUWIGES</v>
      </c>
      <c r="E386" s="233">
        <v>224</v>
      </c>
      <c r="F386" s="233">
        <v>8</v>
      </c>
      <c r="G386" s="233">
        <v>72</v>
      </c>
      <c r="H386" s="233">
        <v>32</v>
      </c>
      <c r="I386" s="234"/>
      <c r="J386" s="234"/>
    </row>
    <row r="387" spans="1:10" ht="12" customHeight="1">
      <c r="A387" s="230" t="s">
        <v>1251</v>
      </c>
      <c r="B387" s="231">
        <v>16</v>
      </c>
      <c r="C387" s="230" t="s">
        <v>876</v>
      </c>
      <c r="D387" s="235" t="str">
        <f t="shared" si="6"/>
        <v>COLONIA SANTA ELENA ALCALDE ORIENTE</v>
      </c>
      <c r="E387" s="233">
        <v>196.875</v>
      </c>
      <c r="F387" s="235">
        <v>7.5</v>
      </c>
      <c r="G387" s="233">
        <v>67.5</v>
      </c>
      <c r="H387" s="233">
        <v>30</v>
      </c>
      <c r="I387" s="234"/>
      <c r="J387" s="234"/>
    </row>
    <row r="388" spans="1:10" ht="12" customHeight="1">
      <c r="A388" s="230" t="s">
        <v>1252</v>
      </c>
      <c r="B388" s="231">
        <v>16</v>
      </c>
      <c r="C388" s="230" t="s">
        <v>876</v>
      </c>
      <c r="D388" s="235" t="str">
        <f t="shared" si="6"/>
        <v>COLONIA SANTA ELENA ALCALDE PONIENTE</v>
      </c>
      <c r="E388" s="233">
        <v>196.875</v>
      </c>
      <c r="F388" s="235">
        <v>7.5</v>
      </c>
      <c r="G388" s="233">
        <v>67.5</v>
      </c>
      <c r="H388" s="233">
        <v>30</v>
      </c>
      <c r="I388" s="234"/>
      <c r="J388" s="234"/>
    </row>
    <row r="389" spans="1:10" ht="12" customHeight="1">
      <c r="A389" s="230" t="s">
        <v>1253</v>
      </c>
      <c r="B389" s="231">
        <v>8</v>
      </c>
      <c r="C389" s="230" t="s">
        <v>876</v>
      </c>
      <c r="D389" s="235" t="str">
        <f t="shared" si="6"/>
        <v>COLONIA SANTA ELENA DE LA CRUZ</v>
      </c>
      <c r="E389" s="233">
        <v>147.875</v>
      </c>
      <c r="F389" s="233">
        <v>6.5</v>
      </c>
      <c r="G389" s="233">
        <v>58.5</v>
      </c>
      <c r="H389" s="233">
        <v>26</v>
      </c>
      <c r="I389" s="234"/>
      <c r="J389" s="234"/>
    </row>
    <row r="390" spans="1:10" ht="12" customHeight="1">
      <c r="A390" s="230" t="s">
        <v>1254</v>
      </c>
      <c r="B390" s="231">
        <v>17</v>
      </c>
      <c r="C390" s="230" t="s">
        <v>876</v>
      </c>
      <c r="D390" s="235" t="str">
        <f t="shared" si="6"/>
        <v>COLONIA SANTA ELENA ESTADIO</v>
      </c>
      <c r="E390" s="233">
        <v>126</v>
      </c>
      <c r="F390" s="235">
        <v>6</v>
      </c>
      <c r="G390" s="233">
        <v>54</v>
      </c>
      <c r="H390" s="233">
        <v>24</v>
      </c>
      <c r="I390" s="234"/>
      <c r="J390" s="234"/>
    </row>
    <row r="391" spans="1:10" ht="12" customHeight="1">
      <c r="A391" s="230" t="s">
        <v>1255</v>
      </c>
      <c r="B391" s="231">
        <v>37</v>
      </c>
      <c r="C391" s="230" t="s">
        <v>876</v>
      </c>
      <c r="D391" s="235" t="str">
        <f t="shared" si="6"/>
        <v>COLONIA SANTA MARIA</v>
      </c>
      <c r="E391" s="233">
        <v>171.5</v>
      </c>
      <c r="F391" s="235">
        <v>7</v>
      </c>
      <c r="G391" s="233">
        <v>63</v>
      </c>
      <c r="H391" s="233">
        <v>28</v>
      </c>
      <c r="I391" s="234"/>
      <c r="J391" s="234"/>
    </row>
    <row r="392" spans="1:10" ht="12" customHeight="1">
      <c r="A392" s="230" t="s">
        <v>1256</v>
      </c>
      <c r="B392" s="231">
        <v>61</v>
      </c>
      <c r="C392" s="230" t="s">
        <v>876</v>
      </c>
      <c r="D392" s="235" t="str">
        <f t="shared" si="6"/>
        <v>COLONIA SANTA MARIA DE SILO</v>
      </c>
      <c r="E392" s="233">
        <v>171.5</v>
      </c>
      <c r="F392" s="235">
        <v>7</v>
      </c>
      <c r="G392" s="233">
        <v>63</v>
      </c>
      <c r="H392" s="233">
        <v>28</v>
      </c>
      <c r="I392" s="234"/>
      <c r="J392" s="234"/>
    </row>
    <row r="393" spans="1:10" ht="12" customHeight="1">
      <c r="A393" s="230" t="s">
        <v>1257</v>
      </c>
      <c r="B393" s="231">
        <v>38</v>
      </c>
      <c r="C393" s="230" t="s">
        <v>876</v>
      </c>
      <c r="D393" s="235" t="str">
        <f t="shared" si="6"/>
        <v>COLONIA SANTA MARIA ORIENTE</v>
      </c>
      <c r="E393" s="233">
        <v>171.5</v>
      </c>
      <c r="F393" s="235">
        <v>7</v>
      </c>
      <c r="G393" s="233">
        <v>63</v>
      </c>
      <c r="H393" s="233">
        <v>28</v>
      </c>
      <c r="I393" s="234"/>
      <c r="J393" s="234"/>
    </row>
    <row r="394" spans="1:10" ht="12" customHeight="1">
      <c r="A394" s="230" t="s">
        <v>1258</v>
      </c>
      <c r="B394" s="231">
        <v>16</v>
      </c>
      <c r="C394" s="230" t="s">
        <v>876</v>
      </c>
      <c r="D394" s="235" t="str">
        <f t="shared" si="6"/>
        <v>COLONIA SANTA MONICA PRIMERA SECCIÓN</v>
      </c>
      <c r="E394" s="233">
        <v>171.5</v>
      </c>
      <c r="F394" s="235">
        <v>7</v>
      </c>
      <c r="G394" s="233">
        <v>63</v>
      </c>
      <c r="H394" s="233">
        <v>28</v>
      </c>
      <c r="I394" s="234"/>
      <c r="J394" s="234"/>
    </row>
    <row r="395" spans="1:10" ht="12" customHeight="1">
      <c r="A395" s="230" t="s">
        <v>1259</v>
      </c>
      <c r="B395" s="231">
        <v>16</v>
      </c>
      <c r="C395" s="230" t="s">
        <v>876</v>
      </c>
      <c r="D395" s="235" t="str">
        <f t="shared" si="6"/>
        <v>COLONIA SANTA MONICA SEGUNDA SECCIÓN</v>
      </c>
      <c r="E395" s="233">
        <v>196.875</v>
      </c>
      <c r="F395" s="235">
        <v>7.5</v>
      </c>
      <c r="G395" s="233">
        <v>67.5</v>
      </c>
      <c r="H395" s="233">
        <v>30</v>
      </c>
      <c r="I395" s="234"/>
      <c r="J395" s="234"/>
    </row>
    <row r="396" spans="1:10" ht="12" customHeight="1">
      <c r="A396" s="230" t="s">
        <v>1260</v>
      </c>
      <c r="B396" s="231">
        <v>24</v>
      </c>
      <c r="C396" s="230" t="s">
        <v>876</v>
      </c>
      <c r="D396" s="235" t="str">
        <f t="shared" si="6"/>
        <v>COLONIA SANTA ROSA</v>
      </c>
      <c r="E396" s="233">
        <v>196.875</v>
      </c>
      <c r="F396" s="235">
        <v>7.5</v>
      </c>
      <c r="G396" s="233">
        <v>67.5</v>
      </c>
      <c r="H396" s="233">
        <v>30</v>
      </c>
      <c r="I396" s="234"/>
      <c r="J396" s="234"/>
    </row>
    <row r="397" spans="1:10" ht="12" customHeight="1">
      <c r="A397" s="230" t="s">
        <v>1261</v>
      </c>
      <c r="B397" s="231">
        <v>46</v>
      </c>
      <c r="C397" s="230" t="s">
        <v>876</v>
      </c>
      <c r="D397" s="235" t="str">
        <f t="shared" si="6"/>
        <v>COLONIA SANTA TERESITA</v>
      </c>
      <c r="E397" s="233">
        <v>196.875</v>
      </c>
      <c r="F397" s="235">
        <v>7.5</v>
      </c>
      <c r="G397" s="233">
        <v>67.5</v>
      </c>
      <c r="H397" s="233">
        <v>30</v>
      </c>
      <c r="I397" s="234"/>
      <c r="J397" s="234"/>
    </row>
    <row r="398" spans="1:10" ht="12" customHeight="1">
      <c r="A398" s="230" t="s">
        <v>1262</v>
      </c>
      <c r="B398" s="231">
        <v>48</v>
      </c>
      <c r="C398" s="230" t="s">
        <v>876</v>
      </c>
      <c r="D398" s="235" t="str">
        <f t="shared" si="6"/>
        <v>COLONIA SANTUARIO SEGUNDA SECCION</v>
      </c>
      <c r="E398" s="233">
        <v>224</v>
      </c>
      <c r="F398" s="235">
        <v>8</v>
      </c>
      <c r="G398" s="233">
        <v>72</v>
      </c>
      <c r="H398" s="233">
        <v>32</v>
      </c>
      <c r="I398" s="234"/>
      <c r="J398" s="234"/>
    </row>
    <row r="399" spans="1:10" ht="12" customHeight="1">
      <c r="A399" s="230" t="s">
        <v>1263</v>
      </c>
      <c r="B399" s="231">
        <v>16</v>
      </c>
      <c r="C399" s="230" t="s">
        <v>874</v>
      </c>
      <c r="D399" s="235" t="str">
        <f t="shared" si="6"/>
        <v>UNIDAD HABITACIONAL SIMON BOLIVAR</v>
      </c>
      <c r="E399" s="233">
        <v>126</v>
      </c>
      <c r="F399" s="235">
        <v>6</v>
      </c>
      <c r="G399" s="233">
        <v>54</v>
      </c>
      <c r="H399" s="233">
        <v>24</v>
      </c>
      <c r="I399" s="234"/>
      <c r="J399" s="234"/>
    </row>
    <row r="400" spans="1:10" ht="12" customHeight="1">
      <c r="A400" s="230" t="s">
        <v>1264</v>
      </c>
      <c r="B400" s="231">
        <v>79</v>
      </c>
      <c r="C400" s="230" t="s">
        <v>876</v>
      </c>
      <c r="D400" s="235" t="str">
        <f t="shared" si="6"/>
        <v>COLONIA SUTAJ</v>
      </c>
      <c r="E400" s="233">
        <v>196.875</v>
      </c>
      <c r="F400" s="235">
        <v>7.5</v>
      </c>
      <c r="G400" s="233">
        <v>67.5</v>
      </c>
      <c r="H400" s="233">
        <v>30</v>
      </c>
      <c r="I400" s="234"/>
      <c r="J400" s="234"/>
    </row>
    <row r="401" spans="1:10" ht="12" customHeight="1">
      <c r="A401" s="230" t="s">
        <v>1265</v>
      </c>
      <c r="B401" s="231">
        <v>38</v>
      </c>
      <c r="C401" s="230" t="s">
        <v>876</v>
      </c>
      <c r="D401" s="235" t="str">
        <f t="shared" si="6"/>
        <v>COLONIA TALPITA ORIENTE</v>
      </c>
      <c r="E401" s="233">
        <v>171.5</v>
      </c>
      <c r="F401" s="235">
        <v>7</v>
      </c>
      <c r="G401" s="233">
        <v>63</v>
      </c>
      <c r="H401" s="233">
        <v>28</v>
      </c>
      <c r="I401" s="234"/>
      <c r="J401" s="234"/>
    </row>
    <row r="402" spans="1:10" ht="12" customHeight="1">
      <c r="A402" s="230" t="s">
        <v>1266</v>
      </c>
      <c r="B402" s="231">
        <v>38</v>
      </c>
      <c r="C402" s="230" t="s">
        <v>876</v>
      </c>
      <c r="D402" s="235" t="str">
        <f t="shared" si="6"/>
        <v>COLONIA TALPITA PONIENTE</v>
      </c>
      <c r="E402" s="233">
        <v>171.5</v>
      </c>
      <c r="F402" s="235">
        <v>7</v>
      </c>
      <c r="G402" s="233">
        <v>63</v>
      </c>
      <c r="H402" s="233">
        <v>28</v>
      </c>
      <c r="I402" s="234"/>
      <c r="J402" s="234"/>
    </row>
    <row r="403" spans="1:10" ht="12" customHeight="1">
      <c r="A403" s="230" t="s">
        <v>1267</v>
      </c>
      <c r="B403" s="231">
        <v>89</v>
      </c>
      <c r="C403" s="230" t="s">
        <v>876</v>
      </c>
      <c r="D403" s="235" t="str">
        <f t="shared" si="6"/>
        <v>COLONIA TEPOPOTE</v>
      </c>
      <c r="E403" s="233">
        <v>224</v>
      </c>
      <c r="F403" s="235">
        <v>8</v>
      </c>
      <c r="G403" s="233">
        <v>72</v>
      </c>
      <c r="H403" s="233">
        <v>32</v>
      </c>
      <c r="I403" s="234"/>
      <c r="J403" s="234"/>
    </row>
    <row r="404" spans="1:10" ht="12" customHeight="1">
      <c r="A404" s="230" t="s">
        <v>1268</v>
      </c>
      <c r="B404" s="231">
        <v>89</v>
      </c>
      <c r="C404" s="230" t="s">
        <v>876</v>
      </c>
      <c r="D404" s="235" t="str">
        <f t="shared" si="6"/>
        <v>COLONIA TEPOPOTE OESTE</v>
      </c>
      <c r="E404" s="233">
        <v>171.5</v>
      </c>
      <c r="F404" s="235">
        <v>7</v>
      </c>
      <c r="G404" s="233">
        <v>63</v>
      </c>
      <c r="H404" s="233">
        <v>28</v>
      </c>
      <c r="I404" s="234"/>
      <c r="J404" s="234"/>
    </row>
    <row r="405" spans="1:10" ht="12" customHeight="1">
      <c r="A405" s="230" t="s">
        <v>1269</v>
      </c>
      <c r="B405" s="231">
        <v>43</v>
      </c>
      <c r="C405" s="230" t="s">
        <v>907</v>
      </c>
      <c r="D405" s="235" t="str">
        <f t="shared" si="6"/>
        <v>FRACCIONAMIENTO TERRANOVA</v>
      </c>
      <c r="E405" s="233">
        <v>385.875</v>
      </c>
      <c r="F405" s="235">
        <v>10.5</v>
      </c>
      <c r="G405" s="233">
        <v>94.5</v>
      </c>
      <c r="H405" s="233">
        <v>42</v>
      </c>
      <c r="I405" s="234"/>
      <c r="J405" s="234"/>
    </row>
    <row r="406" spans="1:10" ht="12" customHeight="1">
      <c r="A406" s="230" t="s">
        <v>1270</v>
      </c>
      <c r="B406" s="231">
        <v>33</v>
      </c>
      <c r="C406" s="230" t="s">
        <v>876</v>
      </c>
      <c r="D406" s="235" t="str">
        <f t="shared" si="6"/>
        <v>COLONIA TERRAZAS MONRAZ</v>
      </c>
      <c r="E406" s="233">
        <v>385.875</v>
      </c>
      <c r="F406" s="235">
        <v>10.5</v>
      </c>
      <c r="G406" s="233">
        <v>94.5</v>
      </c>
      <c r="H406" s="233">
        <v>42</v>
      </c>
      <c r="I406" s="234"/>
      <c r="J406" s="234"/>
    </row>
    <row r="407" spans="1:10" ht="12" customHeight="1">
      <c r="A407" s="230" t="s">
        <v>1271</v>
      </c>
      <c r="B407" s="231">
        <v>72</v>
      </c>
      <c r="C407" s="230" t="s">
        <v>874</v>
      </c>
      <c r="D407" s="235" t="str">
        <f t="shared" si="6"/>
        <v>UNIDAD HABITACIONAL TETLÁN I</v>
      </c>
      <c r="E407" s="233">
        <v>147.875</v>
      </c>
      <c r="F407" s="235">
        <v>6.5</v>
      </c>
      <c r="G407" s="233">
        <v>58.5</v>
      </c>
      <c r="H407" s="233">
        <v>26</v>
      </c>
      <c r="I407" s="234"/>
      <c r="J407" s="234"/>
    </row>
    <row r="408" spans="1:10" ht="12" customHeight="1">
      <c r="A408" s="230" t="s">
        <v>1272</v>
      </c>
      <c r="B408" s="231">
        <v>72</v>
      </c>
      <c r="C408" s="230" t="s">
        <v>874</v>
      </c>
      <c r="D408" s="235" t="str">
        <f t="shared" si="6"/>
        <v>UNIDAD HABITACIONAL TETLÁN II</v>
      </c>
      <c r="E408" s="233">
        <v>224</v>
      </c>
      <c r="F408" s="235">
        <v>8</v>
      </c>
      <c r="G408" s="233">
        <v>72</v>
      </c>
      <c r="H408" s="233">
        <v>32</v>
      </c>
      <c r="I408" s="234"/>
      <c r="J408" s="234"/>
    </row>
    <row r="409" spans="1:10" ht="12" customHeight="1">
      <c r="A409" s="230" t="s">
        <v>1273</v>
      </c>
      <c r="B409" s="231">
        <v>26</v>
      </c>
      <c r="C409" s="230" t="s">
        <v>876</v>
      </c>
      <c r="D409" s="235" t="str">
        <f t="shared" si="6"/>
        <v>COLONIA TETLÁN RIO VERDE</v>
      </c>
      <c r="E409" s="233">
        <v>126</v>
      </c>
      <c r="F409" s="235">
        <v>6</v>
      </c>
      <c r="G409" s="233">
        <v>54</v>
      </c>
      <c r="H409" s="233">
        <v>24</v>
      </c>
      <c r="I409" s="234"/>
      <c r="J409" s="234"/>
    </row>
    <row r="410" spans="1:10" ht="12" customHeight="1">
      <c r="A410" s="230" t="s">
        <v>1274</v>
      </c>
      <c r="B410" s="231">
        <v>69</v>
      </c>
      <c r="C410" s="230" t="s">
        <v>876</v>
      </c>
      <c r="D410" s="235" t="str">
        <f t="shared" si="6"/>
        <v>COLONIA UNIDAD MODELO</v>
      </c>
      <c r="E410" s="233">
        <v>126</v>
      </c>
      <c r="F410" s="235">
        <v>6</v>
      </c>
      <c r="G410" s="233">
        <v>54</v>
      </c>
      <c r="H410" s="233">
        <v>24</v>
      </c>
      <c r="I410" s="234"/>
      <c r="J410" s="234"/>
    </row>
    <row r="411" spans="1:10" ht="12" customHeight="1">
      <c r="A411" s="230" t="s">
        <v>1275</v>
      </c>
      <c r="B411" s="231">
        <v>4</v>
      </c>
      <c r="C411" s="230" t="s">
        <v>876</v>
      </c>
      <c r="D411" s="235" t="str">
        <f t="shared" si="6"/>
        <v>COLONIA UNION DE URBANO CETEMISTAS</v>
      </c>
      <c r="E411" s="233">
        <v>126</v>
      </c>
      <c r="F411" s="235">
        <v>6</v>
      </c>
      <c r="G411" s="233">
        <v>54</v>
      </c>
      <c r="H411" s="233">
        <v>24</v>
      </c>
      <c r="I411" s="234"/>
      <c r="J411" s="234"/>
    </row>
    <row r="412" spans="1:10" ht="12" customHeight="1">
      <c r="A412" s="230" t="s">
        <v>1276</v>
      </c>
      <c r="B412" s="231">
        <v>69</v>
      </c>
      <c r="C412" s="230" t="s">
        <v>876</v>
      </c>
      <c r="D412" s="235" t="str">
        <f t="shared" si="6"/>
        <v>COLONIA UNIVERSITARIA</v>
      </c>
      <c r="E412" s="233">
        <v>350</v>
      </c>
      <c r="F412" s="235">
        <v>10</v>
      </c>
      <c r="G412" s="233">
        <v>90</v>
      </c>
      <c r="H412" s="233">
        <v>40</v>
      </c>
      <c r="I412" s="234"/>
      <c r="J412" s="234"/>
    </row>
    <row r="413" spans="1:10" ht="12" customHeight="1">
      <c r="A413" s="230" t="s">
        <v>1277</v>
      </c>
      <c r="B413" s="231">
        <v>69</v>
      </c>
      <c r="C413" s="230" t="s">
        <v>874</v>
      </c>
      <c r="D413" s="235" t="str">
        <f t="shared" si="6"/>
        <v>UNIDAD HABITACIONAL VALENTÍN GÓMEZ  FARÍAS</v>
      </c>
      <c r="E413" s="235">
        <f>VLOOKUP(Tabla136[[#This Row],[Columna1]],[4]colonias!$A$2:$F$496,6)</f>
        <v>192</v>
      </c>
      <c r="F413" s="235">
        <f>VLOOKUP(Tabla136[[#This Row],[Columna1]],[4]colonias!$A$2:$F$496,2)</f>
        <v>8</v>
      </c>
      <c r="G413" s="235">
        <f>VLOOKUP(Tabla136[[#This Row],[Columna1]],[4]colonias!$A$2:$F$496,5)</f>
        <v>64</v>
      </c>
      <c r="H413" s="235">
        <f>VLOOKUP(Tabla136[[#This Row],[Columna1]],[4]colonias!$A$2:$F$496,4)</f>
        <v>28</v>
      </c>
      <c r="I413" s="234"/>
      <c r="J413" s="234"/>
    </row>
    <row r="414" spans="1:10" ht="12" customHeight="1">
      <c r="A414" s="230" t="s">
        <v>1278</v>
      </c>
      <c r="B414" s="231">
        <v>15</v>
      </c>
      <c r="C414" s="230" t="s">
        <v>876</v>
      </c>
      <c r="D414" s="235" t="str">
        <f t="shared" si="6"/>
        <v>COLONIA VALLARTA COUNTRY</v>
      </c>
      <c r="E414" s="233">
        <v>462.875</v>
      </c>
      <c r="F414" s="235">
        <v>11.5</v>
      </c>
      <c r="G414" s="233">
        <v>103.5</v>
      </c>
      <c r="H414" s="233">
        <v>46</v>
      </c>
      <c r="I414" s="234"/>
      <c r="J414" s="234"/>
    </row>
    <row r="415" spans="1:10" ht="12" customHeight="1">
      <c r="A415" s="230" t="s">
        <v>1279</v>
      </c>
      <c r="B415" s="231">
        <v>43</v>
      </c>
      <c r="C415" s="230" t="s">
        <v>876</v>
      </c>
      <c r="D415" s="235" t="str">
        <f t="shared" si="6"/>
        <v>COLONIA VALLARTA NORTE</v>
      </c>
      <c r="E415" s="233">
        <v>423.5</v>
      </c>
      <c r="F415" s="235">
        <v>11</v>
      </c>
      <c r="G415" s="233">
        <v>99</v>
      </c>
      <c r="H415" s="233">
        <v>44</v>
      </c>
      <c r="I415" s="234"/>
      <c r="J415" s="234"/>
    </row>
    <row r="416" spans="1:10" ht="12" customHeight="1">
      <c r="A416" s="230" t="s">
        <v>1280</v>
      </c>
      <c r="B416" s="231">
        <v>63</v>
      </c>
      <c r="C416" s="230" t="s">
        <v>876</v>
      </c>
      <c r="D416" s="235" t="str">
        <f t="shared" si="6"/>
        <v>COLONIA VALLARTA PONIENTE</v>
      </c>
      <c r="E416" s="233">
        <v>423.5</v>
      </c>
      <c r="F416" s="235">
        <v>11</v>
      </c>
      <c r="G416" s="233">
        <v>99</v>
      </c>
      <c r="H416" s="233">
        <v>44</v>
      </c>
      <c r="I416" s="234"/>
      <c r="J416" s="234"/>
    </row>
    <row r="417" spans="1:10" ht="12" customHeight="1">
      <c r="A417" s="230" t="s">
        <v>1281</v>
      </c>
      <c r="B417" s="231">
        <v>43</v>
      </c>
      <c r="C417" s="230" t="s">
        <v>876</v>
      </c>
      <c r="D417" s="235" t="str">
        <f t="shared" si="6"/>
        <v>COLONIA VALLARTA SAN JORGE</v>
      </c>
      <c r="E417" s="233">
        <v>283.5</v>
      </c>
      <c r="F417" s="235">
        <v>9</v>
      </c>
      <c r="G417" s="233">
        <v>81</v>
      </c>
      <c r="H417" s="233">
        <v>36</v>
      </c>
      <c r="I417" s="234"/>
      <c r="J417" s="234"/>
    </row>
    <row r="418" spans="1:10" ht="12" customHeight="1">
      <c r="A418" s="230" t="s">
        <v>1282</v>
      </c>
      <c r="B418" s="231">
        <v>63</v>
      </c>
      <c r="C418" s="230" t="s">
        <v>876</v>
      </c>
      <c r="D418" s="235" t="str">
        <f t="shared" si="6"/>
        <v>COLONIA VALLARTA SUR</v>
      </c>
      <c r="E418" s="233">
        <v>315.875</v>
      </c>
      <c r="F418" s="235">
        <v>9.5</v>
      </c>
      <c r="G418" s="233">
        <v>85.5</v>
      </c>
      <c r="H418" s="233">
        <v>38</v>
      </c>
      <c r="I418" s="234"/>
      <c r="J418" s="234"/>
    </row>
    <row r="419" spans="1:10" ht="12" customHeight="1">
      <c r="A419" s="230" t="s">
        <v>1283</v>
      </c>
      <c r="B419" s="231">
        <v>59</v>
      </c>
      <c r="C419" s="230" t="s">
        <v>874</v>
      </c>
      <c r="D419" s="235" t="str">
        <f t="shared" si="6"/>
        <v>UNIDAD HABITACIONAL VALLE DE LA PRIMAVERA</v>
      </c>
      <c r="E419" s="235">
        <f>VLOOKUP(Tabla136[[#This Row],[Columna1]],[4]colonias!$A$2:$F$496,6)</f>
        <v>300</v>
      </c>
      <c r="F419" s="235">
        <f>VLOOKUP(Tabla136[[#This Row],[Columna1]],[4]colonias!$A$2:$F$496,2)</f>
        <v>10</v>
      </c>
      <c r="G419" s="235">
        <f>VLOOKUP(Tabla136[[#This Row],[Columna1]],[4]colonias!$A$2:$F$496,5)</f>
        <v>80</v>
      </c>
      <c r="H419" s="235">
        <f>VLOOKUP(Tabla136[[#This Row],[Columna1]],[4]colonias!$A$2:$F$496,4)</f>
        <v>35</v>
      </c>
      <c r="I419" s="234"/>
      <c r="J419" s="234"/>
    </row>
    <row r="420" spans="1:10" ht="12" customHeight="1">
      <c r="A420" s="230" t="s">
        <v>1284</v>
      </c>
      <c r="B420" s="231">
        <v>94</v>
      </c>
      <c r="C420" s="230" t="s">
        <v>876</v>
      </c>
      <c r="D420" s="235" t="str">
        <f t="shared" si="6"/>
        <v>COLONIA VALLE DEL ALAMO</v>
      </c>
      <c r="E420" s="233">
        <v>171.5</v>
      </c>
      <c r="F420" s="235">
        <v>7</v>
      </c>
      <c r="G420" s="233">
        <v>63</v>
      </c>
      <c r="H420" s="233">
        <v>28</v>
      </c>
      <c r="I420" s="234"/>
      <c r="J420" s="234"/>
    </row>
    <row r="421" spans="1:10" ht="12" customHeight="1">
      <c r="A421" s="230" t="s">
        <v>1285</v>
      </c>
      <c r="B421" s="231">
        <v>65</v>
      </c>
      <c r="C421" s="230" t="s">
        <v>876</v>
      </c>
      <c r="D421" s="235" t="str">
        <f t="shared" si="6"/>
        <v>COLONIA VECINDAD JARDINES DEL BOSQUE</v>
      </c>
      <c r="E421" s="233">
        <v>283.5</v>
      </c>
      <c r="F421" s="235">
        <v>9</v>
      </c>
      <c r="G421" s="233">
        <v>81</v>
      </c>
      <c r="H421" s="233">
        <v>36</v>
      </c>
      <c r="I421" s="234"/>
      <c r="J421" s="234"/>
    </row>
    <row r="422" spans="1:10" ht="12" customHeight="1">
      <c r="A422" s="230" t="s">
        <v>1286</v>
      </c>
      <c r="B422" s="231">
        <v>83</v>
      </c>
      <c r="C422" s="230" t="s">
        <v>876</v>
      </c>
      <c r="D422" s="235" t="str">
        <f t="shared" si="6"/>
        <v>COLONIA VERDE VALLE</v>
      </c>
      <c r="E422" s="233">
        <v>462.875</v>
      </c>
      <c r="F422" s="235">
        <v>11.5</v>
      </c>
      <c r="G422" s="233">
        <v>103.5</v>
      </c>
      <c r="H422" s="233">
        <v>46</v>
      </c>
      <c r="I422" s="234"/>
      <c r="J422" s="234"/>
    </row>
    <row r="423" spans="1:10" ht="12" customHeight="1">
      <c r="A423" s="230" t="s">
        <v>1287</v>
      </c>
      <c r="B423" s="231">
        <v>24</v>
      </c>
      <c r="C423" s="230" t="s">
        <v>876</v>
      </c>
      <c r="D423" s="235" t="str">
        <f t="shared" si="6"/>
        <v>COLONIA VICENTE GUERRERO</v>
      </c>
      <c r="E423" s="233">
        <v>196.875</v>
      </c>
      <c r="F423" s="235">
        <v>7.5</v>
      </c>
      <c r="G423" s="233">
        <v>67.5</v>
      </c>
      <c r="H423" s="233">
        <v>30</v>
      </c>
      <c r="I423" s="234"/>
      <c r="J423" s="234"/>
    </row>
    <row r="424" spans="1:10" ht="12" customHeight="1">
      <c r="A424" s="230" t="s">
        <v>1287</v>
      </c>
      <c r="B424" s="231">
        <v>76</v>
      </c>
      <c r="C424" s="230" t="s">
        <v>874</v>
      </c>
      <c r="D424" s="235" t="str">
        <f t="shared" si="6"/>
        <v>UNIDAD HABITACIONAL VICENTE GUERRERO</v>
      </c>
      <c r="E424" s="233">
        <v>196.875</v>
      </c>
      <c r="F424" s="235">
        <v>7.5</v>
      </c>
      <c r="G424" s="233">
        <v>67.5</v>
      </c>
      <c r="H424" s="233">
        <v>30</v>
      </c>
      <c r="I424" s="234"/>
      <c r="J424" s="234"/>
    </row>
    <row r="425" spans="1:10" ht="12" customHeight="1">
      <c r="A425" s="230" t="s">
        <v>1288</v>
      </c>
      <c r="B425" s="231">
        <v>13</v>
      </c>
      <c r="C425" s="230" t="s">
        <v>876</v>
      </c>
      <c r="D425" s="235" t="str">
        <f t="shared" si="6"/>
        <v>COLONIA VILLA DE LOS COLOMOS</v>
      </c>
      <c r="E425" s="233">
        <v>462.875</v>
      </c>
      <c r="F425" s="235">
        <v>11.5</v>
      </c>
      <c r="G425" s="233">
        <v>103.5</v>
      </c>
      <c r="H425" s="233">
        <v>46</v>
      </c>
      <c r="I425" s="234"/>
      <c r="J425" s="234"/>
    </row>
    <row r="426" spans="1:10" ht="12" customHeight="1">
      <c r="A426" s="230" t="s">
        <v>1289</v>
      </c>
      <c r="B426" s="231">
        <v>101</v>
      </c>
      <c r="C426" s="230" t="s">
        <v>876</v>
      </c>
      <c r="D426" s="235" t="str">
        <f t="shared" si="6"/>
        <v>COLONIA VILLA HERMOSA</v>
      </c>
      <c r="E426" s="233">
        <v>147.875</v>
      </c>
      <c r="F426" s="235">
        <v>6.5</v>
      </c>
      <c r="G426" s="233">
        <v>58.5</v>
      </c>
      <c r="H426" s="233">
        <v>26</v>
      </c>
      <c r="I426" s="234"/>
      <c r="J426" s="234"/>
    </row>
    <row r="427" spans="1:10" ht="12" customHeight="1">
      <c r="A427" s="230" t="s">
        <v>1290</v>
      </c>
      <c r="B427" s="231">
        <v>96</v>
      </c>
      <c r="C427" s="230" t="s">
        <v>876</v>
      </c>
      <c r="D427" s="235" t="str">
        <f t="shared" si="6"/>
        <v>COLONIA VILLA VICENTE GUERRERO</v>
      </c>
      <c r="E427" s="233">
        <v>224</v>
      </c>
      <c r="F427" s="235">
        <v>8</v>
      </c>
      <c r="G427" s="233">
        <v>72</v>
      </c>
      <c r="H427" s="233">
        <v>32</v>
      </c>
      <c r="I427" s="234"/>
      <c r="J427" s="234"/>
    </row>
    <row r="428" spans="1:10" ht="12" customHeight="1">
      <c r="A428" s="230" t="s">
        <v>1291</v>
      </c>
      <c r="B428" s="231">
        <v>29</v>
      </c>
      <c r="C428" s="230" t="s">
        <v>876</v>
      </c>
      <c r="D428" s="235" t="str">
        <f t="shared" si="6"/>
        <v>COLONIA VILLAS DE GUADALUPE</v>
      </c>
      <c r="E428" s="233">
        <v>147.875</v>
      </c>
      <c r="F428" s="235">
        <v>6.5</v>
      </c>
      <c r="G428" s="233">
        <v>58.5</v>
      </c>
      <c r="H428" s="233">
        <v>26</v>
      </c>
      <c r="I428" s="234"/>
      <c r="J428" s="234"/>
    </row>
    <row r="429" spans="1:10" ht="12" customHeight="1">
      <c r="A429" s="230" t="s">
        <v>1292</v>
      </c>
      <c r="B429" s="231">
        <v>6</v>
      </c>
      <c r="C429" s="230" t="s">
        <v>876</v>
      </c>
      <c r="D429" s="235" t="str">
        <f t="shared" si="6"/>
        <v>COLONIA VILLAS DE LA BARRANCA</v>
      </c>
      <c r="E429" s="233">
        <v>126</v>
      </c>
      <c r="F429" s="235">
        <v>6</v>
      </c>
      <c r="G429" s="233">
        <v>54</v>
      </c>
      <c r="H429" s="233">
        <v>24</v>
      </c>
      <c r="I429" s="234"/>
      <c r="J429" s="234"/>
    </row>
    <row r="430" spans="1:10" ht="12" customHeight="1">
      <c r="A430" s="230" t="s">
        <v>1293</v>
      </c>
      <c r="B430" s="231">
        <v>10</v>
      </c>
      <c r="C430" s="230" t="s">
        <v>876</v>
      </c>
      <c r="D430" s="235" t="str">
        <f t="shared" si="6"/>
        <v>COLONIA VILLAS DE LA CANTERA</v>
      </c>
      <c r="E430" s="233">
        <v>171.5</v>
      </c>
      <c r="F430" s="235">
        <v>7</v>
      </c>
      <c r="G430" s="233">
        <v>63</v>
      </c>
      <c r="H430" s="233">
        <v>28</v>
      </c>
      <c r="I430" s="234"/>
      <c r="J430" s="234"/>
    </row>
    <row r="431" spans="1:10" ht="12" customHeight="1">
      <c r="A431" s="230" t="s">
        <v>1294</v>
      </c>
      <c r="B431" s="231">
        <v>92</v>
      </c>
      <c r="C431" s="230" t="s">
        <v>876</v>
      </c>
      <c r="D431" s="235" t="str">
        <f t="shared" si="6"/>
        <v>COLONIA VILLAS DE LA CRUZ</v>
      </c>
      <c r="E431" s="233">
        <v>147.875</v>
      </c>
      <c r="F431" s="235">
        <v>6.5</v>
      </c>
      <c r="G431" s="233">
        <v>58.5</v>
      </c>
      <c r="H431" s="233">
        <v>26</v>
      </c>
      <c r="I431" s="234"/>
      <c r="J431" s="234"/>
    </row>
    <row r="432" spans="1:10" ht="12" customHeight="1">
      <c r="A432" s="230" t="s">
        <v>1295</v>
      </c>
      <c r="B432" s="231">
        <v>36</v>
      </c>
      <c r="C432" s="230" t="s">
        <v>876</v>
      </c>
      <c r="D432" s="235" t="str">
        <f t="shared" si="6"/>
        <v>COLONIA VILLAS DE SAN JUAN</v>
      </c>
      <c r="E432" s="233">
        <v>147.875</v>
      </c>
      <c r="F432" s="233">
        <v>6.5</v>
      </c>
      <c r="G432" s="233">
        <v>58.5</v>
      </c>
      <c r="H432" s="233">
        <v>26</v>
      </c>
      <c r="I432" s="234"/>
      <c r="J432" s="234"/>
    </row>
    <row r="433" spans="1:10" ht="12" customHeight="1">
      <c r="A433" s="230" t="s">
        <v>1295</v>
      </c>
      <c r="B433" s="231">
        <v>17</v>
      </c>
      <c r="C433" s="230" t="s">
        <v>874</v>
      </c>
      <c r="D433" s="235" t="str">
        <f t="shared" si="6"/>
        <v>UNIDAD HABITACIONAL VILLAS DE SAN JUAN</v>
      </c>
      <c r="E433" s="233">
        <v>147.875</v>
      </c>
      <c r="F433" s="233">
        <v>6.5</v>
      </c>
      <c r="G433" s="233">
        <v>58.5</v>
      </c>
      <c r="H433" s="233">
        <v>26</v>
      </c>
      <c r="I433" s="234"/>
      <c r="J433" s="234"/>
    </row>
    <row r="434" spans="1:10" ht="12" customHeight="1">
      <c r="A434" s="230" t="s">
        <v>1296</v>
      </c>
      <c r="B434" s="231">
        <v>22</v>
      </c>
      <c r="C434" s="230" t="s">
        <v>876</v>
      </c>
      <c r="D434" s="235" t="str">
        <f t="shared" si="6"/>
        <v>COLONIA VILLAS DE SAN JUAN ZONA 3</v>
      </c>
      <c r="E434" s="233">
        <v>126</v>
      </c>
      <c r="F434" s="233">
        <v>6</v>
      </c>
      <c r="G434" s="233">
        <v>54</v>
      </c>
      <c r="H434" s="233">
        <v>24</v>
      </c>
      <c r="I434" s="234"/>
      <c r="J434" s="234"/>
    </row>
    <row r="435" spans="1:10" ht="12" customHeight="1">
      <c r="A435" s="230" t="s">
        <v>1297</v>
      </c>
      <c r="B435" s="231">
        <v>75</v>
      </c>
      <c r="C435" s="230" t="s">
        <v>876</v>
      </c>
      <c r="D435" s="235" t="str">
        <f t="shared" si="6"/>
        <v>COLONIA VILLAS DEL NILO</v>
      </c>
      <c r="E435" s="233">
        <v>350</v>
      </c>
      <c r="F435" s="233">
        <v>10</v>
      </c>
      <c r="G435" s="233">
        <v>90</v>
      </c>
      <c r="H435" s="233">
        <v>40</v>
      </c>
      <c r="I435" s="234"/>
      <c r="J435" s="234"/>
    </row>
    <row r="436" spans="1:10" ht="12" customHeight="1">
      <c r="A436" s="230" t="s">
        <v>1298</v>
      </c>
      <c r="B436" s="231">
        <v>71</v>
      </c>
      <c r="C436" s="230" t="s">
        <v>876</v>
      </c>
      <c r="D436" s="235" t="str">
        <f t="shared" si="6"/>
        <v>COLONIA VILLAS LA PRESA</v>
      </c>
      <c r="E436" s="233">
        <v>196.875</v>
      </c>
      <c r="F436" s="233">
        <v>7.5</v>
      </c>
      <c r="G436" s="233">
        <v>67.5</v>
      </c>
      <c r="H436" s="233">
        <v>30</v>
      </c>
      <c r="I436" s="234"/>
      <c r="J436" s="234"/>
    </row>
    <row r="437" spans="1:10" ht="12" customHeight="1">
      <c r="A437" s="230" t="s">
        <v>1299</v>
      </c>
      <c r="B437" s="231">
        <v>46</v>
      </c>
      <c r="C437" s="230" t="s">
        <v>876</v>
      </c>
      <c r="D437" s="235" t="str">
        <f t="shared" si="6"/>
        <v>COLONIA VILLASEÑOR</v>
      </c>
      <c r="E437" s="233">
        <v>171.5</v>
      </c>
      <c r="F437" s="233">
        <v>7</v>
      </c>
      <c r="G437" s="233">
        <v>63</v>
      </c>
      <c r="H437" s="233">
        <v>28</v>
      </c>
      <c r="I437" s="234"/>
      <c r="J437" s="234"/>
    </row>
    <row r="438" spans="1:10" ht="12" customHeight="1">
      <c r="A438" s="230" t="s">
        <v>1300</v>
      </c>
      <c r="B438" s="231">
        <v>78</v>
      </c>
      <c r="C438" s="230" t="s">
        <v>876</v>
      </c>
      <c r="D438" s="235" t="str">
        <f t="shared" si="6"/>
        <v>COLONIA VISTAS DEL NILO</v>
      </c>
      <c r="E438" s="233">
        <v>126</v>
      </c>
      <c r="F438" s="233">
        <v>6</v>
      </c>
      <c r="G438" s="233">
        <v>54</v>
      </c>
      <c r="H438" s="233">
        <v>24</v>
      </c>
      <c r="I438" s="234"/>
      <c r="J438" s="234"/>
    </row>
    <row r="439" spans="1:10" ht="12" customHeight="1">
      <c r="A439" s="230" t="s">
        <v>1301</v>
      </c>
      <c r="B439" s="231">
        <v>106</v>
      </c>
      <c r="C439" s="230" t="s">
        <v>876</v>
      </c>
      <c r="D439" s="235" t="str">
        <f t="shared" si="6"/>
        <v>COLONIA VISTAS DEL SUR</v>
      </c>
      <c r="E439" s="233">
        <v>147.875</v>
      </c>
      <c r="F439" s="233">
        <v>6.5</v>
      </c>
      <c r="G439" s="233">
        <v>58.5</v>
      </c>
      <c r="H439" s="233">
        <v>26</v>
      </c>
      <c r="I439" s="234"/>
      <c r="J439" s="234"/>
    </row>
    <row r="440" spans="1:10" ht="12" customHeight="1">
      <c r="A440" s="230" t="s">
        <v>1302</v>
      </c>
      <c r="B440" s="231">
        <v>109</v>
      </c>
      <c r="C440" s="230" t="s">
        <v>876</v>
      </c>
      <c r="D440" s="235" t="str">
        <f t="shared" si="6"/>
        <v>COLONIA ZONA DE INDUSTRIAS DOS</v>
      </c>
      <c r="E440" s="233">
        <v>462.875</v>
      </c>
      <c r="F440" s="233">
        <v>11.5</v>
      </c>
      <c r="G440" s="233">
        <v>103.5</v>
      </c>
      <c r="H440" s="233">
        <v>46</v>
      </c>
      <c r="I440" s="234"/>
      <c r="J440" s="234"/>
    </row>
    <row r="441" spans="1:10" ht="12" customHeight="1">
      <c r="A441" s="230" t="s">
        <v>1303</v>
      </c>
      <c r="B441" s="231">
        <v>102</v>
      </c>
      <c r="C441" s="230" t="s">
        <v>876</v>
      </c>
      <c r="D441" s="235" t="str">
        <f t="shared" si="6"/>
        <v>COLONIA ZONA DE INDUSTRIAS TRES</v>
      </c>
      <c r="E441" s="233">
        <v>462.875</v>
      </c>
      <c r="F441" s="233">
        <v>11.5</v>
      </c>
      <c r="G441" s="233">
        <v>103.5</v>
      </c>
      <c r="H441" s="233">
        <v>46</v>
      </c>
      <c r="I441" s="234"/>
      <c r="J441" s="234"/>
    </row>
    <row r="442" spans="1:10" ht="12" customHeight="1">
      <c r="A442" s="230" t="s">
        <v>1304</v>
      </c>
      <c r="B442" s="231">
        <v>109</v>
      </c>
      <c r="C442" s="230" t="s">
        <v>876</v>
      </c>
      <c r="D442" s="235" t="str">
        <f t="shared" si="6"/>
        <v>COLONIA ZONA DE INDUSTRIAS UNO</v>
      </c>
      <c r="E442" s="233">
        <v>462.875</v>
      </c>
      <c r="F442" s="233">
        <v>11.5</v>
      </c>
      <c r="G442" s="233">
        <v>103.5</v>
      </c>
      <c r="H442" s="233">
        <v>46</v>
      </c>
      <c r="I442" s="234"/>
      <c r="J442" s="234"/>
    </row>
    <row r="443" spans="1:10" ht="12" customHeight="1">
      <c r="A443" s="230" t="s">
        <v>1305</v>
      </c>
      <c r="B443" s="231">
        <v>91</v>
      </c>
      <c r="C443" s="230" t="s">
        <v>918</v>
      </c>
      <c r="D443" s="235" t="str">
        <f t="shared" si="6"/>
        <v>RESERVA URBANA ZONA FEDERAL</v>
      </c>
      <c r="E443" s="233">
        <v>462.875</v>
      </c>
      <c r="F443" s="233">
        <v>11.5</v>
      </c>
      <c r="G443" s="233">
        <v>103.5</v>
      </c>
      <c r="H443" s="233">
        <v>46</v>
      </c>
      <c r="I443" s="234"/>
      <c r="J443" s="234"/>
    </row>
    <row r="444" spans="1:10" ht="12" customHeight="1">
      <c r="A444" s="230" t="s">
        <v>1306</v>
      </c>
      <c r="B444" s="231">
        <v>93</v>
      </c>
      <c r="C444" s="230" t="s">
        <v>907</v>
      </c>
      <c r="D444" s="235" t="str">
        <f t="shared" si="6"/>
        <v>FRACCIONAMIENTO ZONA INDUSTRIAL</v>
      </c>
      <c r="E444" s="233">
        <v>462.875</v>
      </c>
      <c r="F444" s="233">
        <v>11.5</v>
      </c>
      <c r="G444" s="233">
        <v>103.5</v>
      </c>
      <c r="H444" s="233">
        <v>46</v>
      </c>
      <c r="I444" s="234"/>
      <c r="J444" s="234"/>
    </row>
    <row r="445" spans="1:10" ht="12" customHeight="1">
      <c r="A445" s="230" t="s">
        <v>1307</v>
      </c>
      <c r="B445" s="231">
        <v>4</v>
      </c>
      <c r="C445" s="230" t="s">
        <v>874</v>
      </c>
      <c r="D445" s="235" t="str">
        <f t="shared" si="6"/>
        <v>UNIDAD HABITACIONAL ZOOLOGICO</v>
      </c>
      <c r="E445" s="233">
        <v>224</v>
      </c>
      <c r="F445" s="233">
        <v>8</v>
      </c>
      <c r="G445" s="233">
        <v>72</v>
      </c>
      <c r="H445" s="233">
        <v>32</v>
      </c>
      <c r="I445" s="234"/>
      <c r="J445" s="234"/>
    </row>
    <row r="446" spans="1:10" ht="12" customHeight="1">
      <c r="D446" s="233"/>
      <c r="E446" s="233"/>
      <c r="F446" s="233"/>
      <c r="G446" s="233"/>
      <c r="H446" s="233"/>
    </row>
  </sheetData>
  <pageMargins left="0.7" right="0.7" top="0.75" bottom="0.75" header="0.3" footer="0.3"/>
  <pageSetup paperSize="17"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dimension ref="A1:R26"/>
  <sheetViews>
    <sheetView workbookViewId="0">
      <selection activeCell="A5" sqref="A5"/>
    </sheetView>
  </sheetViews>
  <sheetFormatPr baseColWidth="10" defaultColWidth="9.7109375" defaultRowHeight="11.25"/>
  <cols>
    <col min="1" max="1" width="12.28515625" style="178" customWidth="1"/>
    <col min="2" max="2" width="10.28515625" style="178" customWidth="1"/>
    <col min="3" max="3" width="10.42578125" style="178" customWidth="1"/>
    <col min="4" max="4" width="10.85546875" style="178" customWidth="1"/>
    <col min="5" max="5" width="10.7109375" style="178" customWidth="1"/>
    <col min="6" max="6" width="11.140625" style="178" customWidth="1"/>
    <col min="7" max="16384" width="9.7109375" style="178"/>
  </cols>
  <sheetData>
    <row r="1" spans="1:18">
      <c r="A1" s="178" t="s">
        <v>708</v>
      </c>
    </row>
    <row r="3" spans="1:18">
      <c r="A3" s="190"/>
      <c r="B3" s="212">
        <f>TRUNC(A5,-7)</f>
        <v>0</v>
      </c>
      <c r="C3" s="212">
        <f>TRUNC(A5,-6)</f>
        <v>1000000</v>
      </c>
      <c r="D3" s="212">
        <f>TRUNC(A5,-5)</f>
        <v>1800000</v>
      </c>
      <c r="E3" s="212">
        <f>TRUNC(A5,-4)</f>
        <v>1840000</v>
      </c>
      <c r="F3" s="212">
        <f>TRUNC(A5,-3)</f>
        <v>1845000</v>
      </c>
      <c r="G3" s="212">
        <f>TRUNC(A5,-2)</f>
        <v>1845000</v>
      </c>
      <c r="H3" s="212">
        <f>TRUNC(A5,-1)</f>
        <v>1845090</v>
      </c>
      <c r="I3" s="212">
        <f>TRUNC(A5,0)</f>
        <v>1845097</v>
      </c>
      <c r="J3" s="212">
        <f>IF(A5-I3&gt;0,(A5-I3)*100,"00")</f>
        <v>34.535463666543365</v>
      </c>
      <c r="K3" s="213">
        <f>(J3-L3)/10</f>
        <v>0</v>
      </c>
      <c r="L3" s="212">
        <f>IF(A5-I3&gt;0,(A5-I3)*100,"00")</f>
        <v>34.535463666543365</v>
      </c>
      <c r="M3" s="190"/>
      <c r="N3" s="190"/>
      <c r="O3" s="190"/>
      <c r="P3" s="190"/>
      <c r="Q3" s="190"/>
      <c r="R3" s="190"/>
    </row>
    <row r="4" spans="1:18">
      <c r="A4" s="190"/>
      <c r="B4" s="210">
        <f>B3/10000000</f>
        <v>0</v>
      </c>
      <c r="C4" s="210">
        <f>(C3-B3)/1000000</f>
        <v>1</v>
      </c>
      <c r="D4" s="210">
        <f>(D3-C3)/100000</f>
        <v>8</v>
      </c>
      <c r="E4" s="210">
        <f>(E3-D3)/10000</f>
        <v>4</v>
      </c>
      <c r="F4" s="210">
        <f>(F3-E3)/1000</f>
        <v>5</v>
      </c>
      <c r="G4" s="210">
        <f>(G3-F3)/100</f>
        <v>0</v>
      </c>
      <c r="H4" s="210">
        <f>(H3-G3)/10</f>
        <v>9</v>
      </c>
      <c r="I4" s="212">
        <f>+I3-H3</f>
        <v>7</v>
      </c>
      <c r="J4" s="212">
        <f>IF(A5-I3=0,"00",ROUND(J3,0))</f>
        <v>35</v>
      </c>
      <c r="K4" s="211"/>
      <c r="L4" s="210"/>
      <c r="M4" s="190"/>
      <c r="N4" s="190"/>
      <c r="O4" s="190"/>
      <c r="P4" s="190"/>
      <c r="Q4" s="190"/>
      <c r="R4" s="190"/>
    </row>
    <row r="5" spans="1:18">
      <c r="A5" s="209">
        <f>'FORMATO 2019'!J329</f>
        <v>1845097.3453546367</v>
      </c>
      <c r="B5" s="190" t="s">
        <v>707</v>
      </c>
      <c r="C5" s="208"/>
      <c r="D5" s="190"/>
      <c r="E5" s="190"/>
      <c r="F5" s="190"/>
      <c r="G5" s="190"/>
      <c r="H5" s="190"/>
      <c r="I5" s="190"/>
      <c r="J5" s="190"/>
      <c r="K5" s="190"/>
      <c r="L5" s="190"/>
      <c r="M5" s="190"/>
      <c r="N5" s="190"/>
      <c r="O5" s="190"/>
      <c r="P5" s="190"/>
      <c r="Q5" s="190"/>
      <c r="R5" s="190"/>
    </row>
    <row r="6" spans="1:18">
      <c r="A6" s="207"/>
      <c r="B6" s="190"/>
      <c r="C6" s="190"/>
      <c r="D6" s="190"/>
      <c r="E6" s="190"/>
      <c r="F6" s="190"/>
      <c r="G6" s="190"/>
      <c r="H6" s="190"/>
      <c r="I6" s="190"/>
      <c r="J6" s="190"/>
      <c r="K6" s="190"/>
      <c r="L6" s="190"/>
      <c r="M6" s="190"/>
      <c r="N6" s="190"/>
      <c r="O6" s="190"/>
      <c r="P6" s="190"/>
      <c r="Q6" s="190"/>
      <c r="R6" s="190"/>
    </row>
    <row r="7" spans="1:18">
      <c r="A7" s="206" t="str">
        <f>H24</f>
        <v xml:space="preserve"> UN MILLON  OCHOCIENTOS  CUARENTA  Y  CINCO  MIL  NOVENTA  Y  SIETE  PESOS 35/100  M.N.</v>
      </c>
      <c r="B7" s="205"/>
      <c r="C7" s="205"/>
      <c r="D7" s="205"/>
      <c r="E7" s="205"/>
      <c r="F7" s="205"/>
      <c r="G7" s="205"/>
      <c r="H7" s="205"/>
      <c r="I7" s="205"/>
      <c r="J7" s="205"/>
      <c r="K7" s="190"/>
      <c r="L7" s="190"/>
      <c r="M7" s="190"/>
      <c r="N7" s="190"/>
      <c r="O7" s="190"/>
      <c r="P7" s="190"/>
      <c r="Q7" s="190"/>
      <c r="R7" s="190"/>
    </row>
    <row r="8" spans="1:18">
      <c r="A8" s="190" t="s">
        <v>706</v>
      </c>
      <c r="B8" s="190"/>
      <c r="C8" s="190"/>
      <c r="D8" s="190"/>
      <c r="E8" s="190"/>
      <c r="F8" s="190"/>
      <c r="G8" s="190"/>
      <c r="H8" s="190"/>
      <c r="I8" s="190"/>
      <c r="J8" s="190"/>
      <c r="K8" s="190"/>
      <c r="L8" s="190"/>
      <c r="M8" s="190"/>
      <c r="N8" s="190"/>
      <c r="O8" s="190"/>
      <c r="P8" s="190"/>
      <c r="Q8" s="190"/>
      <c r="R8" s="190"/>
    </row>
    <row r="9" spans="1:18">
      <c r="A9" s="190"/>
      <c r="B9" s="190"/>
      <c r="C9" s="190"/>
      <c r="D9" s="190"/>
      <c r="E9" s="190"/>
      <c r="F9" s="190"/>
      <c r="G9" s="190"/>
      <c r="H9" s="190"/>
      <c r="I9" s="190"/>
      <c r="J9" s="190"/>
      <c r="K9" s="190"/>
      <c r="L9" s="190"/>
      <c r="M9" s="190"/>
      <c r="N9" s="190"/>
      <c r="O9" s="190"/>
      <c r="P9" s="190"/>
      <c r="Q9" s="190"/>
      <c r="R9" s="190"/>
    </row>
    <row r="10" spans="1:18" ht="12" thickBot="1">
      <c r="A10" s="190"/>
      <c r="B10" s="190"/>
      <c r="C10" s="190"/>
      <c r="D10" s="190"/>
      <c r="E10" s="190"/>
      <c r="F10" s="190"/>
      <c r="G10" s="190"/>
      <c r="H10" s="190"/>
      <c r="I10" s="190"/>
      <c r="J10" s="190"/>
      <c r="K10" s="190"/>
      <c r="L10" s="190"/>
      <c r="M10" s="190"/>
      <c r="N10" s="190"/>
      <c r="O10" s="190"/>
      <c r="P10" s="190"/>
      <c r="Q10" s="190"/>
      <c r="R10" s="190"/>
    </row>
    <row r="11" spans="1:18" ht="12" thickBot="1">
      <c r="A11" s="188"/>
      <c r="B11" s="204" t="s">
        <v>705</v>
      </c>
      <c r="C11" s="203" t="s">
        <v>704</v>
      </c>
      <c r="D11" s="203" t="s">
        <v>704</v>
      </c>
      <c r="E11" s="203" t="s">
        <v>703</v>
      </c>
      <c r="F11" s="202"/>
      <c r="G11" s="201" t="s">
        <v>702</v>
      </c>
      <c r="H11" s="201" t="s">
        <v>701</v>
      </c>
      <c r="I11" s="201" t="s">
        <v>700</v>
      </c>
      <c r="J11" s="201" t="s">
        <v>699</v>
      </c>
      <c r="K11" s="201"/>
      <c r="L11" s="201" t="s">
        <v>698</v>
      </c>
      <c r="M11" s="201"/>
      <c r="N11" s="201" t="s">
        <v>697</v>
      </c>
      <c r="O11" s="201" t="s">
        <v>696</v>
      </c>
      <c r="P11" s="201"/>
      <c r="Q11" s="201" t="s">
        <v>695</v>
      </c>
      <c r="R11" s="200"/>
    </row>
    <row r="12" spans="1:18">
      <c r="A12" s="199">
        <v>1</v>
      </c>
      <c r="B12" s="198" t="s">
        <v>694</v>
      </c>
      <c r="C12" s="198" t="s">
        <v>693</v>
      </c>
      <c r="D12" s="198" t="s">
        <v>692</v>
      </c>
      <c r="E12" s="198" t="s">
        <v>691</v>
      </c>
      <c r="F12" s="197" t="s">
        <v>690</v>
      </c>
      <c r="G12" s="182" t="str">
        <f>IF(AND(A12=B4,C4=1),D12,IF(AND(C4=0,B4=1),C12,""))</f>
        <v/>
      </c>
      <c r="H12" s="182" t="str">
        <f>IF(AND(A12=C4,B4=0),F12,IF(B4=1,"",IF(A12=C4,B12,"")))</f>
        <v xml:space="preserve"> UN MILLON </v>
      </c>
      <c r="I12" s="182" t="str">
        <f>IF(AND(A12=D4,E4&gt;=0,F4&gt;=0),E12,IF(AND(A12=D4,E4=0,F4=0),C23,""))</f>
        <v/>
      </c>
      <c r="J12" s="182" t="str">
        <f>IF(AND(A12=E4,F4=1),D12,IF(AND(F4=0,E4=1),C12,""))</f>
        <v/>
      </c>
      <c r="K12" s="182"/>
      <c r="L12" s="182" t="str">
        <f>IF(E4=1,"",IF(A12=F4,B12,""))</f>
        <v/>
      </c>
      <c r="M12" s="182"/>
      <c r="N12" s="182" t="str">
        <f>IF(AND(A12=G4,H4&gt;=0,I4&gt;=0),E12,IF(AND(A12=G4,H4=0,I4=0),C23,""))</f>
        <v/>
      </c>
      <c r="O12" s="182" t="str">
        <f>IF(AND(A12=H4,I4=1),D12,IF(AND(I4=0,H4=1),C12,""))</f>
        <v/>
      </c>
      <c r="P12" s="182"/>
      <c r="Q12" s="182" t="str">
        <f>IF(H4=1,"",IF(A12=I4,B12,""))</f>
        <v/>
      </c>
      <c r="R12" s="190"/>
    </row>
    <row r="13" spans="1:18">
      <c r="A13" s="196">
        <v>2</v>
      </c>
      <c r="B13" s="187" t="s">
        <v>689</v>
      </c>
      <c r="C13" s="187" t="s">
        <v>688</v>
      </c>
      <c r="D13" s="187" t="s">
        <v>687</v>
      </c>
      <c r="E13" s="187" t="s">
        <v>686</v>
      </c>
      <c r="F13" s="195" t="s">
        <v>685</v>
      </c>
      <c r="G13" s="182" t="str">
        <f>IF(AND(A13=B4,C4&gt;0),C13,IF(AND(B4=2,C4=0),"VEINTE",IF(AND(B4=1,C4=2),D13,"")))</f>
        <v/>
      </c>
      <c r="H13" s="182" t="str">
        <f>IF(AND(C4&lt;6,B4=1),"",IF(A13=C4,F13,""))</f>
        <v/>
      </c>
      <c r="I13" s="182" t="str">
        <f>IF(A13=D4,E13,"")</f>
        <v/>
      </c>
      <c r="J13" s="182" t="str">
        <f>IF(AND(A13=E4,F4&gt;0),C13,IF(AND(E4=2,F4=0),"VEINTE",IF(AND(E4=1,F4=2),D13,"")))</f>
        <v/>
      </c>
      <c r="K13" s="182"/>
      <c r="L13" s="182" t="str">
        <f>IF(E4=1,"",IF(A13=F4,B13,""))</f>
        <v/>
      </c>
      <c r="M13" s="182"/>
      <c r="N13" s="182" t="str">
        <f>IF(A13=G4,E13,"")</f>
        <v/>
      </c>
      <c r="O13" s="182" t="str">
        <f>IF(AND(A13=H4,I4&gt;0),C13,IF(AND(H4=2,I4=0),"VEINTE",IF(AND(H4=1,I4=2),D13,"")))</f>
        <v/>
      </c>
      <c r="P13" s="182"/>
      <c r="Q13" s="182" t="str">
        <f>IF(H4=1,"",IF(A13=I4,B13,""))</f>
        <v/>
      </c>
      <c r="R13" s="190"/>
    </row>
    <row r="14" spans="1:18">
      <c r="A14" s="196">
        <v>3</v>
      </c>
      <c r="B14" s="187" t="s">
        <v>684</v>
      </c>
      <c r="C14" s="187" t="s">
        <v>683</v>
      </c>
      <c r="D14" s="187" t="s">
        <v>682</v>
      </c>
      <c r="E14" s="187" t="s">
        <v>681</v>
      </c>
      <c r="F14" s="195" t="s">
        <v>680</v>
      </c>
      <c r="G14" s="182" t="str">
        <f>IF(A14=B4,C14,IF(AND(C4=3,B4=1),D14,""))</f>
        <v/>
      </c>
      <c r="H14" s="182" t="str">
        <f>IF(AND(C4&lt;6,B4=1),"",IF(A14=C4,F14,""))</f>
        <v/>
      </c>
      <c r="I14" s="182" t="str">
        <f>IF(A14=D4,E14,"")</f>
        <v/>
      </c>
      <c r="J14" s="182" t="str">
        <f>IF(A14=E4,C14,IF(AND(F4=3,E4=1),D14,""))</f>
        <v/>
      </c>
      <c r="K14" s="182"/>
      <c r="L14" s="182" t="str">
        <f>IF(E4=1,"",IF(A14=F4,B14,""))</f>
        <v/>
      </c>
      <c r="M14" s="182"/>
      <c r="N14" s="182" t="str">
        <f>IF(A14=G4,E14,"")</f>
        <v/>
      </c>
      <c r="O14" s="182" t="str">
        <f>IF(A14=H4,C14,IF(AND(I4=3,H4=1),D14,""))</f>
        <v/>
      </c>
      <c r="P14" s="182"/>
      <c r="Q14" s="182" t="str">
        <f>IF(H4=1,"",IF(A14=I4,B14,""))</f>
        <v/>
      </c>
      <c r="R14" s="190"/>
    </row>
    <row r="15" spans="1:18">
      <c r="A15" s="196">
        <v>4</v>
      </c>
      <c r="B15" s="187" t="s">
        <v>679</v>
      </c>
      <c r="C15" s="187" t="s">
        <v>678</v>
      </c>
      <c r="D15" s="187" t="s">
        <v>677</v>
      </c>
      <c r="E15" s="187" t="s">
        <v>676</v>
      </c>
      <c r="F15" s="195" t="s">
        <v>675</v>
      </c>
      <c r="G15" s="182" t="str">
        <f>IF(A15=B4,C15,IF(AND(C4=4,B4=1),D15,""))</f>
        <v/>
      </c>
      <c r="H15" s="182" t="str">
        <f>IF(AND(C4&lt;6,B4=1),"",IF(A15=C4,F15,""))</f>
        <v/>
      </c>
      <c r="I15" s="182" t="str">
        <f>IF(A15=D4,E15,"")</f>
        <v/>
      </c>
      <c r="J15" s="182" t="str">
        <f>IF(A15=E4,C15,IF(AND(F4=4,E4=1),D15,""))</f>
        <v xml:space="preserve"> CUARENTA </v>
      </c>
      <c r="K15" s="182"/>
      <c r="L15" s="182" t="str">
        <f>IF(E4=1,"",IF(A15=F4,B15,""))</f>
        <v/>
      </c>
      <c r="M15" s="182"/>
      <c r="N15" s="182" t="str">
        <f>IF(A15=G4,E15,"")</f>
        <v/>
      </c>
      <c r="O15" s="182" t="str">
        <f>IF(A15=H4,C15,IF(AND(I4=4,H4=1),D15,""))</f>
        <v/>
      </c>
      <c r="P15" s="182"/>
      <c r="Q15" s="182" t="str">
        <f>IF(H4=1,"",IF(A15=I4,B15,""))</f>
        <v/>
      </c>
      <c r="R15" s="190"/>
    </row>
    <row r="16" spans="1:18">
      <c r="A16" s="196">
        <v>5</v>
      </c>
      <c r="B16" s="187" t="s">
        <v>674</v>
      </c>
      <c r="C16" s="187" t="s">
        <v>673</v>
      </c>
      <c r="D16" s="187" t="s">
        <v>672</v>
      </c>
      <c r="E16" s="187" t="s">
        <v>671</v>
      </c>
      <c r="F16" s="195" t="s">
        <v>670</v>
      </c>
      <c r="G16" s="182" t="str">
        <f>IF(A16=B4,C16,IF(AND(C4=5,B4=1),D16,""))</f>
        <v/>
      </c>
      <c r="H16" s="182" t="str">
        <f>IF(AND(C4&lt;6,B4=1),"",IF(A16=C4,F16,""))</f>
        <v/>
      </c>
      <c r="I16" s="182" t="str">
        <f>IF(A16=D4,E16,"")</f>
        <v/>
      </c>
      <c r="J16" s="182" t="str">
        <f>IF(A16=E4,C16,IF(AND(F4=5,E4=1),D16,""))</f>
        <v/>
      </c>
      <c r="K16" s="182"/>
      <c r="L16" s="182" t="str">
        <f>IF(E4=1,"",IF(A16=F4,B16,""))</f>
        <v xml:space="preserve"> CINCO </v>
      </c>
      <c r="M16" s="182"/>
      <c r="N16" s="182" t="str">
        <f>IF(A16=G4,E16,"")</f>
        <v/>
      </c>
      <c r="O16" s="182" t="str">
        <f>IF(A16=H4,C16,IF(AND(I4=5,H4=1),D16,""))</f>
        <v/>
      </c>
      <c r="P16" s="182"/>
      <c r="Q16" s="182" t="str">
        <f>IF(H4=1,"",IF(A16=I4,B16,""))</f>
        <v/>
      </c>
      <c r="R16" s="190"/>
    </row>
    <row r="17" spans="1:18">
      <c r="A17" s="196">
        <v>6</v>
      </c>
      <c r="B17" s="187" t="s">
        <v>669</v>
      </c>
      <c r="C17" s="187" t="s">
        <v>668</v>
      </c>
      <c r="D17" s="187" t="s">
        <v>653</v>
      </c>
      <c r="E17" s="187" t="s">
        <v>667</v>
      </c>
      <c r="F17" s="195" t="s">
        <v>666</v>
      </c>
      <c r="G17" s="182" t="str">
        <f>IF(A17=B4,C17,IF(AND(C4&gt;5,B4=1),D17,""))</f>
        <v/>
      </c>
      <c r="H17" s="182" t="str">
        <f>IF(A17=C4,F17,"")</f>
        <v/>
      </c>
      <c r="I17" s="182" t="str">
        <f>IF(A17=D4,E17,"")</f>
        <v/>
      </c>
      <c r="J17" s="182" t="str">
        <f>IF(A17=E4,C17,IF(AND(F4&gt;5,E4=1),D17,""))</f>
        <v/>
      </c>
      <c r="K17" s="182"/>
      <c r="L17" s="182" t="str">
        <f>IF(A17=F4,B17,"")</f>
        <v/>
      </c>
      <c r="M17" s="182"/>
      <c r="N17" s="182" t="str">
        <f>IF(A17=G4,E17,"")</f>
        <v/>
      </c>
      <c r="O17" s="182" t="str">
        <f>IF(A17=H4,C17,IF(AND(I4&gt;5,H4=1),D17,""))</f>
        <v/>
      </c>
      <c r="P17" s="182"/>
      <c r="Q17" s="182" t="str">
        <f>IF(A17=I4,B17,"")</f>
        <v/>
      </c>
      <c r="R17" s="190"/>
    </row>
    <row r="18" spans="1:18">
      <c r="A18" s="196">
        <v>7</v>
      </c>
      <c r="B18" s="187" t="s">
        <v>665</v>
      </c>
      <c r="C18" s="187" t="s">
        <v>664</v>
      </c>
      <c r="D18" s="187" t="s">
        <v>653</v>
      </c>
      <c r="E18" s="187" t="s">
        <v>663</v>
      </c>
      <c r="F18" s="195" t="s">
        <v>662</v>
      </c>
      <c r="G18" s="182" t="str">
        <f>IF(A18=B4,C18,"")</f>
        <v/>
      </c>
      <c r="H18" s="182" t="str">
        <f>IF(A18=C4,F18,"")</f>
        <v/>
      </c>
      <c r="I18" s="182" t="str">
        <f>IF(A18=D4,E18,"")</f>
        <v/>
      </c>
      <c r="J18" s="182" t="str">
        <f>IF(A18=E4,C18,"")</f>
        <v/>
      </c>
      <c r="K18" s="182"/>
      <c r="L18" s="182" t="str">
        <f>IF(A18=F4,B18,"")</f>
        <v/>
      </c>
      <c r="M18" s="182"/>
      <c r="N18" s="182" t="str">
        <f>IF(A18=G4,E18,"")</f>
        <v/>
      </c>
      <c r="O18" s="182" t="str">
        <f>IF(A18=H4,C18,"")</f>
        <v/>
      </c>
      <c r="P18" s="182"/>
      <c r="Q18" s="182" t="str">
        <f>IF(A18=I4,B18,"")</f>
        <v xml:space="preserve"> SIETE </v>
      </c>
      <c r="R18" s="190"/>
    </row>
    <row r="19" spans="1:18">
      <c r="A19" s="196">
        <v>8</v>
      </c>
      <c r="B19" s="187" t="s">
        <v>661</v>
      </c>
      <c r="C19" s="187" t="s">
        <v>660</v>
      </c>
      <c r="D19" s="187" t="s">
        <v>653</v>
      </c>
      <c r="E19" s="187" t="s">
        <v>659</v>
      </c>
      <c r="F19" s="195" t="s">
        <v>658</v>
      </c>
      <c r="G19" s="182" t="str">
        <f>IF(A19=B4,C19,"")</f>
        <v/>
      </c>
      <c r="H19" s="182" t="str">
        <f>IF(A19=C4,F19,"")</f>
        <v/>
      </c>
      <c r="I19" s="182" t="str">
        <f>IF(A19=D4,E19,"")</f>
        <v xml:space="preserve"> OCHOCIENTOS </v>
      </c>
      <c r="J19" s="182" t="str">
        <f>IF(A19=E4,C19,"")</f>
        <v/>
      </c>
      <c r="K19" s="182"/>
      <c r="L19" s="182" t="str">
        <f>IF(A19=F4,B19,"")</f>
        <v/>
      </c>
      <c r="M19" s="182"/>
      <c r="N19" s="182" t="str">
        <f>IF(A19=G4,E19,"")</f>
        <v/>
      </c>
      <c r="O19" s="182" t="str">
        <f>IF(A19=H4,C19,"")</f>
        <v/>
      </c>
      <c r="P19" s="182"/>
      <c r="Q19" s="182" t="str">
        <f>IF(A19=I4,B19,"")</f>
        <v/>
      </c>
      <c r="R19" s="190"/>
    </row>
    <row r="20" spans="1:18">
      <c r="A20" s="196">
        <v>9</v>
      </c>
      <c r="B20" s="187" t="s">
        <v>657</v>
      </c>
      <c r="C20" s="187" t="s">
        <v>656</v>
      </c>
      <c r="D20" s="187" t="s">
        <v>653</v>
      </c>
      <c r="E20" s="187" t="s">
        <v>655</v>
      </c>
      <c r="F20" s="195" t="s">
        <v>654</v>
      </c>
      <c r="G20" s="182" t="str">
        <f>IF(A20=B4,C20,"")</f>
        <v/>
      </c>
      <c r="H20" s="182" t="str">
        <f>IF(A20=C4,F20,"")</f>
        <v/>
      </c>
      <c r="I20" s="182" t="str">
        <f>IF(A20=D4,E20,"")</f>
        <v/>
      </c>
      <c r="J20" s="182" t="str">
        <f>IF(A20=E4,C20,"")</f>
        <v/>
      </c>
      <c r="K20" s="182"/>
      <c r="L20" s="182" t="str">
        <f>IF(A20=F4,B20,"")</f>
        <v/>
      </c>
      <c r="M20" s="182"/>
      <c r="N20" s="182" t="str">
        <f>IF(A20=G4,E20,"")</f>
        <v/>
      </c>
      <c r="O20" s="182" t="str">
        <f>IF(A20=H4,C20,"")</f>
        <v xml:space="preserve"> NOVENTA </v>
      </c>
      <c r="P20" s="182"/>
      <c r="Q20" s="182" t="str">
        <f>IF(A20=I4,B20,"")</f>
        <v/>
      </c>
      <c r="R20" s="190"/>
    </row>
    <row r="21" spans="1:18" ht="12" thickBot="1">
      <c r="A21" s="194">
        <v>0</v>
      </c>
      <c r="B21" s="192" t="s">
        <v>26</v>
      </c>
      <c r="C21" s="192" t="s">
        <v>26</v>
      </c>
      <c r="D21" s="193" t="s">
        <v>653</v>
      </c>
      <c r="E21" s="192"/>
      <c r="F21" s="191"/>
      <c r="G21" s="182"/>
      <c r="H21" s="182"/>
      <c r="I21" s="182"/>
      <c r="J21" s="182"/>
      <c r="K21" s="182"/>
      <c r="L21" s="182"/>
      <c r="M21" s="182"/>
      <c r="N21" s="182"/>
      <c r="O21" s="182"/>
      <c r="P21" s="182"/>
      <c r="Q21" s="182"/>
      <c r="R21" s="190"/>
    </row>
    <row r="22" spans="1:18" s="181" customFormat="1" ht="9">
      <c r="A22" s="188"/>
      <c r="B22" s="188"/>
      <c r="C22" s="188"/>
      <c r="D22" s="188"/>
      <c r="E22" s="188"/>
      <c r="F22" s="188"/>
      <c r="G22" s="189" t="str">
        <f>G12&amp;G13&amp;G14&amp;G15&amp;G16&amp;G17&amp;G18&amp;G19&amp;G20</f>
        <v/>
      </c>
      <c r="H22" s="188" t="str">
        <f>H12&amp;H13&amp;H14&amp;H15&amp;H16&amp;H17&amp;H18&amp;H19&amp;H20</f>
        <v xml:space="preserve"> UN MILLON </v>
      </c>
      <c r="I22" s="188" t="str">
        <f>I12&amp;I13&amp;I14&amp;I15&amp;I16&amp;I17&amp;I18&amp;I19&amp;I20</f>
        <v xml:space="preserve"> OCHOCIENTOS </v>
      </c>
      <c r="J22" s="188" t="str">
        <f>J12&amp;J13&amp;J14&amp;J15&amp;J16&amp;J17&amp;J18&amp;J19&amp;J20</f>
        <v xml:space="preserve"> CUARENTA </v>
      </c>
      <c r="K22" s="188" t="str">
        <f>IF(AND(F4&gt;0,E4&gt;2),F23,"")</f>
        <v xml:space="preserve"> Y </v>
      </c>
      <c r="L22" s="188" t="str">
        <f>L12&amp;L13&amp;L14&amp;L15&amp;L16&amp;L17&amp;L18&amp;L19&amp;L20</f>
        <v xml:space="preserve"> CINCO </v>
      </c>
      <c r="M22" s="188" t="str">
        <f>IF(F4&gt;0,D23,IF(E4&gt;0,D23,IF(D4&gt;0,D23,"")))</f>
        <v xml:space="preserve"> MIL </v>
      </c>
      <c r="N22" s="188" t="str">
        <f>N12&amp;N13&amp;N14&amp;N15&amp;N16&amp;N17&amp;N18&amp;N19&amp;N20</f>
        <v/>
      </c>
      <c r="O22" s="188" t="str">
        <f>O12&amp;O13&amp;O14&amp;O15&amp;O16&amp;O17&amp;O18&amp;O19&amp;O20</f>
        <v xml:space="preserve"> NOVENTA </v>
      </c>
      <c r="P22" s="188" t="str">
        <f>IF(AND(I4&gt;0,H4&gt;2),F23,"")</f>
        <v xml:space="preserve"> Y </v>
      </c>
      <c r="Q22" s="188" t="str">
        <f>Q12&amp;Q13&amp;Q14&amp;Q15&amp;Q16&amp;Q17&amp;Q18&amp;Q19&amp;Q20</f>
        <v xml:space="preserve"> SIETE </v>
      </c>
      <c r="R22" s="182"/>
    </row>
    <row r="23" spans="1:18" s="181" customFormat="1" ht="9">
      <c r="A23" s="188"/>
      <c r="B23" s="187" t="s">
        <v>648</v>
      </c>
      <c r="C23" s="187" t="s">
        <v>652</v>
      </c>
      <c r="D23" s="186" t="s">
        <v>651</v>
      </c>
      <c r="E23" s="187" t="s">
        <v>650</v>
      </c>
      <c r="F23" s="187" t="s">
        <v>649</v>
      </c>
      <c r="G23" s="182"/>
      <c r="H23" s="182"/>
      <c r="I23" s="182"/>
      <c r="J23" s="182"/>
      <c r="K23" s="182"/>
      <c r="L23" s="182"/>
      <c r="M23" s="182"/>
      <c r="N23" s="182"/>
      <c r="O23" s="182"/>
      <c r="P23" s="182"/>
      <c r="Q23" s="182"/>
      <c r="R23" s="182"/>
    </row>
    <row r="24" spans="1:18" s="181" customFormat="1" ht="9">
      <c r="A24" s="188"/>
      <c r="B24" s="187" t="s">
        <v>648</v>
      </c>
      <c r="C24" s="187" t="s">
        <v>647</v>
      </c>
      <c r="D24" s="186" t="str">
        <f>IF(AND(B4&gt;0,C4&lt;2),E24,IF(AND(B4=1,C4&lt;6),E24,""))</f>
        <v/>
      </c>
      <c r="E24" s="186" t="s">
        <v>646</v>
      </c>
      <c r="F24" s="186" t="str">
        <f>IF(AND(C4&gt;0,B4&gt;2),F23,"")</f>
        <v/>
      </c>
      <c r="G24" s="185" t="s">
        <v>645</v>
      </c>
      <c r="H24" s="184" t="str">
        <f>G22&amp;F24&amp;H22&amp;D24&amp;I22&amp;J22&amp;K22&amp;L22&amp;M22&amp;N22&amp;O22&amp;P22&amp;Q22&amp;(IF(A5&gt;0," PESOS "&amp;J4&amp;"/100  M.N.",""))</f>
        <v xml:space="preserve"> UN MILLON  OCHOCIENTOS  CUARENTA  Y  CINCO  MIL  NOVENTA  Y  SIETE  PESOS 35/100  M.N.</v>
      </c>
      <c r="I24" s="183"/>
      <c r="J24" s="183"/>
      <c r="K24" s="183"/>
      <c r="L24" s="183"/>
      <c r="M24" s="183"/>
      <c r="N24" s="183"/>
      <c r="O24" s="183"/>
      <c r="P24" s="183"/>
      <c r="Q24" s="183"/>
      <c r="R24" s="182"/>
    </row>
    <row r="25" spans="1:18">
      <c r="A25" s="180"/>
      <c r="B25" s="180"/>
      <c r="C25" s="180"/>
      <c r="D25" s="180"/>
      <c r="E25" s="180"/>
      <c r="F25" s="180"/>
      <c r="G25" s="180"/>
      <c r="H25" s="180"/>
      <c r="I25" s="180"/>
      <c r="J25" s="180"/>
      <c r="K25" s="180"/>
      <c r="L25" s="180"/>
      <c r="M25" s="180"/>
      <c r="N25" s="180"/>
      <c r="O25" s="180"/>
      <c r="P25" s="180"/>
      <c r="Q25" s="180"/>
      <c r="R25" s="180"/>
    </row>
    <row r="26" spans="1:18">
      <c r="A26" s="179"/>
      <c r="B26" s="179"/>
      <c r="C26" s="179"/>
      <c r="D26" s="179"/>
      <c r="E26" s="179"/>
      <c r="F26" s="179"/>
      <c r="G26" s="179"/>
      <c r="H26" s="179"/>
      <c r="I26" s="179"/>
      <c r="J26" s="179"/>
      <c r="K26" s="179"/>
      <c r="L26" s="179"/>
      <c r="M26" s="179"/>
      <c r="N26" s="179"/>
      <c r="O26" s="179"/>
      <c r="P26" s="179"/>
      <c r="Q26" s="179"/>
      <c r="R26" s="179"/>
    </row>
  </sheetData>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dimension ref="A1:R26"/>
  <sheetViews>
    <sheetView workbookViewId="0">
      <selection activeCell="A5" sqref="A5"/>
    </sheetView>
  </sheetViews>
  <sheetFormatPr baseColWidth="10" defaultColWidth="9.7109375" defaultRowHeight="11.25"/>
  <cols>
    <col min="1" max="1" width="12.28515625" style="178" customWidth="1"/>
    <col min="2" max="2" width="10.28515625" style="178" customWidth="1"/>
    <col min="3" max="3" width="10.42578125" style="178" customWidth="1"/>
    <col min="4" max="4" width="10.85546875" style="178" customWidth="1"/>
    <col min="5" max="5" width="10.7109375" style="178" customWidth="1"/>
    <col min="6" max="6" width="11.140625" style="178" customWidth="1"/>
    <col min="7" max="16384" width="9.7109375" style="178"/>
  </cols>
  <sheetData>
    <row r="1" spans="1:18">
      <c r="A1" s="178" t="s">
        <v>708</v>
      </c>
    </row>
    <row r="3" spans="1:18">
      <c r="A3" s="190"/>
      <c r="B3" s="212">
        <f>TRUNC(A5,-7)</f>
        <v>0</v>
      </c>
      <c r="C3" s="212">
        <f>TRUNC(A5,-6)</f>
        <v>0</v>
      </c>
      <c r="D3" s="212">
        <f>TRUNC(A5,-5)</f>
        <v>0</v>
      </c>
      <c r="E3" s="212">
        <f>TRUNC(A5,-4)</f>
        <v>0</v>
      </c>
      <c r="F3" s="212">
        <f>TRUNC(A5,-3)</f>
        <v>0</v>
      </c>
      <c r="G3" s="212">
        <f>TRUNC(A5,-2)</f>
        <v>0</v>
      </c>
      <c r="H3" s="212">
        <f>TRUNC(A5,-1)</f>
        <v>0</v>
      </c>
      <c r="I3" s="212">
        <f>TRUNC(A5,0)</f>
        <v>0</v>
      </c>
      <c r="J3" s="212" t="str">
        <f>IF(A5-I3&gt;0,(A5-I3)*100,"00")</f>
        <v>00</v>
      </c>
      <c r="K3" s="213">
        <f>(J3-L3)/10</f>
        <v>0</v>
      </c>
      <c r="L3" s="212" t="str">
        <f>IF(A5-I3&gt;0,(A5-I3)*100,"00")</f>
        <v>00</v>
      </c>
      <c r="M3" s="190"/>
      <c r="N3" s="190"/>
      <c r="O3" s="190"/>
      <c r="P3" s="190"/>
      <c r="Q3" s="190"/>
      <c r="R3" s="190"/>
    </row>
    <row r="4" spans="1:18">
      <c r="A4" s="190"/>
      <c r="B4" s="210">
        <f>B3/10000000</f>
        <v>0</v>
      </c>
      <c r="C4" s="210">
        <f>(C3-B3)/1000000</f>
        <v>0</v>
      </c>
      <c r="D4" s="210">
        <f>(D3-C3)/100000</f>
        <v>0</v>
      </c>
      <c r="E4" s="210">
        <f>(E3-D3)/10000</f>
        <v>0</v>
      </c>
      <c r="F4" s="210">
        <f>(F3-E3)/1000</f>
        <v>0</v>
      </c>
      <c r="G4" s="210">
        <f>(G3-F3)/100</f>
        <v>0</v>
      </c>
      <c r="H4" s="210">
        <f>(H3-G3)/10</f>
        <v>0</v>
      </c>
      <c r="I4" s="212">
        <f>+I3-H3</f>
        <v>0</v>
      </c>
      <c r="J4" s="212" t="str">
        <f>IF(A5-I3=0,"00",ROUND(J3,0))</f>
        <v>00</v>
      </c>
      <c r="K4" s="211"/>
      <c r="L4" s="210"/>
      <c r="M4" s="190"/>
      <c r="N4" s="190"/>
      <c r="O4" s="190"/>
      <c r="P4" s="190"/>
      <c r="Q4" s="190"/>
      <c r="R4" s="190"/>
    </row>
    <row r="5" spans="1:18">
      <c r="A5" s="209">
        <f>'FORMATO 2019'!J340</f>
        <v>0</v>
      </c>
      <c r="B5" s="190" t="s">
        <v>707</v>
      </c>
      <c r="C5" s="208"/>
      <c r="D5" s="190"/>
      <c r="E5" s="190"/>
      <c r="F5" s="190"/>
      <c r="G5" s="190"/>
      <c r="H5" s="190"/>
      <c r="I5" s="190"/>
      <c r="J5" s="190"/>
      <c r="K5" s="190"/>
      <c r="L5" s="190"/>
      <c r="M5" s="190"/>
      <c r="N5" s="190"/>
      <c r="O5" s="190"/>
      <c r="P5" s="190"/>
      <c r="Q5" s="190"/>
      <c r="R5" s="190"/>
    </row>
    <row r="6" spans="1:18">
      <c r="A6" s="207"/>
      <c r="B6" s="190"/>
      <c r="C6" s="190"/>
      <c r="D6" s="190"/>
      <c r="E6" s="190"/>
      <c r="F6" s="190"/>
      <c r="G6" s="190"/>
      <c r="H6" s="190"/>
      <c r="I6" s="190"/>
      <c r="J6" s="190"/>
      <c r="K6" s="190"/>
      <c r="L6" s="190"/>
      <c r="M6" s="190"/>
      <c r="N6" s="190"/>
      <c r="O6" s="190"/>
      <c r="P6" s="190"/>
      <c r="Q6" s="190"/>
      <c r="R6" s="190"/>
    </row>
    <row r="7" spans="1:18">
      <c r="A7" s="206" t="str">
        <f>H24</f>
        <v/>
      </c>
      <c r="B7" s="205"/>
      <c r="C7" s="205"/>
      <c r="D7" s="205"/>
      <c r="E7" s="205"/>
      <c r="F7" s="205"/>
      <c r="G7" s="205"/>
      <c r="H7" s="205"/>
      <c r="I7" s="205"/>
      <c r="J7" s="205"/>
      <c r="K7" s="190"/>
      <c r="L7" s="190"/>
      <c r="M7" s="190"/>
      <c r="N7" s="190"/>
      <c r="O7" s="190"/>
      <c r="P7" s="190"/>
      <c r="Q7" s="190"/>
      <c r="R7" s="190"/>
    </row>
    <row r="8" spans="1:18">
      <c r="A8" s="190" t="s">
        <v>706</v>
      </c>
      <c r="B8" s="190"/>
      <c r="C8" s="190"/>
      <c r="D8" s="190"/>
      <c r="E8" s="190"/>
      <c r="F8" s="190"/>
      <c r="G8" s="190"/>
      <c r="H8" s="190"/>
      <c r="I8" s="190"/>
      <c r="J8" s="190"/>
      <c r="K8" s="190"/>
      <c r="L8" s="190"/>
      <c r="M8" s="190"/>
      <c r="N8" s="190"/>
      <c r="O8" s="190"/>
      <c r="P8" s="190"/>
      <c r="Q8" s="190"/>
      <c r="R8" s="190"/>
    </row>
    <row r="9" spans="1:18">
      <c r="A9" s="190"/>
      <c r="B9" s="190"/>
      <c r="C9" s="190"/>
      <c r="D9" s="190"/>
      <c r="E9" s="190"/>
      <c r="F9" s="190"/>
      <c r="G9" s="190"/>
      <c r="H9" s="190"/>
      <c r="I9" s="190"/>
      <c r="J9" s="190"/>
      <c r="K9" s="190"/>
      <c r="L9" s="190"/>
      <c r="M9" s="190"/>
      <c r="N9" s="190"/>
      <c r="O9" s="190"/>
      <c r="P9" s="190"/>
      <c r="Q9" s="190"/>
      <c r="R9" s="190"/>
    </row>
    <row r="10" spans="1:18" ht="12" thickBot="1">
      <c r="A10" s="190"/>
      <c r="B10" s="190"/>
      <c r="C10" s="190"/>
      <c r="D10" s="190"/>
      <c r="E10" s="190"/>
      <c r="F10" s="190"/>
      <c r="G10" s="190"/>
      <c r="H10" s="190"/>
      <c r="I10" s="190"/>
      <c r="J10" s="190"/>
      <c r="K10" s="190"/>
      <c r="L10" s="190"/>
      <c r="M10" s="190"/>
      <c r="N10" s="190"/>
      <c r="O10" s="190"/>
      <c r="P10" s="190"/>
      <c r="Q10" s="190"/>
      <c r="R10" s="190"/>
    </row>
    <row r="11" spans="1:18" ht="12" thickBot="1">
      <c r="A11" s="188"/>
      <c r="B11" s="204" t="s">
        <v>705</v>
      </c>
      <c r="C11" s="203" t="s">
        <v>704</v>
      </c>
      <c r="D11" s="203" t="s">
        <v>704</v>
      </c>
      <c r="E11" s="203" t="s">
        <v>703</v>
      </c>
      <c r="F11" s="202"/>
      <c r="G11" s="201" t="s">
        <v>702</v>
      </c>
      <c r="H11" s="201" t="s">
        <v>701</v>
      </c>
      <c r="I11" s="201" t="s">
        <v>700</v>
      </c>
      <c r="J11" s="201" t="s">
        <v>699</v>
      </c>
      <c r="K11" s="201"/>
      <c r="L11" s="201" t="s">
        <v>698</v>
      </c>
      <c r="M11" s="201"/>
      <c r="N11" s="201" t="s">
        <v>697</v>
      </c>
      <c r="O11" s="201" t="s">
        <v>696</v>
      </c>
      <c r="P11" s="201"/>
      <c r="Q11" s="201" t="s">
        <v>695</v>
      </c>
      <c r="R11" s="200"/>
    </row>
    <row r="12" spans="1:18">
      <c r="A12" s="199">
        <v>1</v>
      </c>
      <c r="B12" s="198" t="s">
        <v>694</v>
      </c>
      <c r="C12" s="198" t="s">
        <v>693</v>
      </c>
      <c r="D12" s="198" t="s">
        <v>692</v>
      </c>
      <c r="E12" s="198" t="s">
        <v>691</v>
      </c>
      <c r="F12" s="197" t="s">
        <v>690</v>
      </c>
      <c r="G12" s="182" t="str">
        <f>IF(AND(A12=B4,C4=1),D12,IF(AND(C4=0,B4=1),C12,""))</f>
        <v/>
      </c>
      <c r="H12" s="182" t="str">
        <f>IF(AND(A12=C4,B4=0),F12,IF(B4=1,"",IF(A12=C4,B12,"")))</f>
        <v/>
      </c>
      <c r="I12" s="182" t="str">
        <f>IF(AND(A12=D4,E4&gt;=0,F4&gt;=0),E12,IF(AND(A12=D4,E4=0,F4=0),C23,""))</f>
        <v/>
      </c>
      <c r="J12" s="182" t="str">
        <f>IF(AND(A12=E4,F4=1),D12,IF(AND(F4=0,E4=1),C12,""))</f>
        <v/>
      </c>
      <c r="K12" s="182"/>
      <c r="L12" s="182" t="str">
        <f>IF(E4=1,"",IF(A12=F4,B12,""))</f>
        <v/>
      </c>
      <c r="M12" s="182"/>
      <c r="N12" s="182" t="str">
        <f>IF(AND(A12=G4,H4&gt;=0,I4&gt;=0),E12,IF(AND(A12=G4,H4=0,I4=0),C23,""))</f>
        <v/>
      </c>
      <c r="O12" s="182" t="str">
        <f>IF(AND(A12=H4,I4=1),D12,IF(AND(I4=0,H4=1),C12,""))</f>
        <v/>
      </c>
      <c r="P12" s="182"/>
      <c r="Q12" s="182" t="str">
        <f>IF(H4=1,"",IF(A12=I4,B12,""))</f>
        <v/>
      </c>
      <c r="R12" s="190"/>
    </row>
    <row r="13" spans="1:18">
      <c r="A13" s="196">
        <v>2</v>
      </c>
      <c r="B13" s="187" t="s">
        <v>689</v>
      </c>
      <c r="C13" s="187" t="s">
        <v>688</v>
      </c>
      <c r="D13" s="187" t="s">
        <v>687</v>
      </c>
      <c r="E13" s="187" t="s">
        <v>686</v>
      </c>
      <c r="F13" s="195" t="s">
        <v>685</v>
      </c>
      <c r="G13" s="182" t="str">
        <f>IF(AND(A13=B4,C4&gt;0),C13,IF(AND(B4=2,C4=0),"VEINTE",IF(AND(B4=1,C4=2),D13,"")))</f>
        <v/>
      </c>
      <c r="H13" s="182" t="str">
        <f>IF(AND(C4&lt;6,B4=1),"",IF(A13=C4,F13,""))</f>
        <v/>
      </c>
      <c r="I13" s="182" t="str">
        <f>IF(A13=D4,E13,"")</f>
        <v/>
      </c>
      <c r="J13" s="182" t="str">
        <f>IF(AND(A13=E4,F4&gt;0),C13,IF(AND(E4=2,F4=0),"VEINTE",IF(AND(E4=1,F4=2),D13,"")))</f>
        <v/>
      </c>
      <c r="K13" s="182"/>
      <c r="L13" s="182" t="str">
        <f>IF(E4=1,"",IF(A13=F4,B13,""))</f>
        <v/>
      </c>
      <c r="M13" s="182"/>
      <c r="N13" s="182" t="str">
        <f>IF(A13=G4,E13,"")</f>
        <v/>
      </c>
      <c r="O13" s="182" t="str">
        <f>IF(AND(A13=H4,I4&gt;0),C13,IF(AND(H4=2,I4=0),"VEINTE",IF(AND(H4=1,I4=2),D13,"")))</f>
        <v/>
      </c>
      <c r="P13" s="182"/>
      <c r="Q13" s="182" t="str">
        <f>IF(H4=1,"",IF(A13=I4,B13,""))</f>
        <v/>
      </c>
      <c r="R13" s="190"/>
    </row>
    <row r="14" spans="1:18">
      <c r="A14" s="196">
        <v>3</v>
      </c>
      <c r="B14" s="187" t="s">
        <v>684</v>
      </c>
      <c r="C14" s="187" t="s">
        <v>683</v>
      </c>
      <c r="D14" s="187" t="s">
        <v>682</v>
      </c>
      <c r="E14" s="187" t="s">
        <v>681</v>
      </c>
      <c r="F14" s="195" t="s">
        <v>680</v>
      </c>
      <c r="G14" s="182" t="str">
        <f>IF(A14=B4,C14,IF(AND(C4=3,B4=1),D14,""))</f>
        <v/>
      </c>
      <c r="H14" s="182" t="str">
        <f>IF(AND(C4&lt;6,B4=1),"",IF(A14=C4,F14,""))</f>
        <v/>
      </c>
      <c r="I14" s="182" t="str">
        <f>IF(A14=D4,E14,"")</f>
        <v/>
      </c>
      <c r="J14" s="182" t="str">
        <f>IF(A14=E4,C14,IF(AND(F4=3,E4=1),D14,""))</f>
        <v/>
      </c>
      <c r="K14" s="182"/>
      <c r="L14" s="182" t="str">
        <f>IF(E4=1,"",IF(A14=F4,B14,""))</f>
        <v/>
      </c>
      <c r="M14" s="182"/>
      <c r="N14" s="182" t="str">
        <f>IF(A14=G4,E14,"")</f>
        <v/>
      </c>
      <c r="O14" s="182" t="str">
        <f>IF(A14=H4,C14,IF(AND(I4=3,H4=1),D14,""))</f>
        <v/>
      </c>
      <c r="P14" s="182"/>
      <c r="Q14" s="182" t="str">
        <f>IF(H4=1,"",IF(A14=I4,B14,""))</f>
        <v/>
      </c>
      <c r="R14" s="190"/>
    </row>
    <row r="15" spans="1:18">
      <c r="A15" s="196">
        <v>4</v>
      </c>
      <c r="B15" s="187" t="s">
        <v>679</v>
      </c>
      <c r="C15" s="187" t="s">
        <v>678</v>
      </c>
      <c r="D15" s="187" t="s">
        <v>677</v>
      </c>
      <c r="E15" s="187" t="s">
        <v>676</v>
      </c>
      <c r="F15" s="195" t="s">
        <v>675</v>
      </c>
      <c r="G15" s="182" t="str">
        <f>IF(A15=B4,C15,IF(AND(C4=4,B4=1),D15,""))</f>
        <v/>
      </c>
      <c r="H15" s="182" t="str">
        <f>IF(AND(C4&lt;6,B4=1),"",IF(A15=C4,F15,""))</f>
        <v/>
      </c>
      <c r="I15" s="182" t="str">
        <f>IF(A15=D4,E15,"")</f>
        <v/>
      </c>
      <c r="J15" s="182" t="str">
        <f>IF(A15=E4,C15,IF(AND(F4=4,E4=1),D15,""))</f>
        <v/>
      </c>
      <c r="K15" s="182"/>
      <c r="L15" s="182" t="str">
        <f>IF(E4=1,"",IF(A15=F4,B15,""))</f>
        <v/>
      </c>
      <c r="M15" s="182"/>
      <c r="N15" s="182" t="str">
        <f>IF(A15=G4,E15,"")</f>
        <v/>
      </c>
      <c r="O15" s="182" t="str">
        <f>IF(A15=H4,C15,IF(AND(I4=4,H4=1),D15,""))</f>
        <v/>
      </c>
      <c r="P15" s="182"/>
      <c r="Q15" s="182" t="str">
        <f>IF(H4=1,"",IF(A15=I4,B15,""))</f>
        <v/>
      </c>
      <c r="R15" s="190"/>
    </row>
    <row r="16" spans="1:18">
      <c r="A16" s="196">
        <v>5</v>
      </c>
      <c r="B16" s="187" t="s">
        <v>674</v>
      </c>
      <c r="C16" s="187" t="s">
        <v>673</v>
      </c>
      <c r="D16" s="187" t="s">
        <v>672</v>
      </c>
      <c r="E16" s="187" t="s">
        <v>671</v>
      </c>
      <c r="F16" s="195" t="s">
        <v>670</v>
      </c>
      <c r="G16" s="182" t="str">
        <f>IF(A16=B4,C16,IF(AND(C4=5,B4=1),D16,""))</f>
        <v/>
      </c>
      <c r="H16" s="182" t="str">
        <f>IF(AND(C4&lt;6,B4=1),"",IF(A16=C4,F16,""))</f>
        <v/>
      </c>
      <c r="I16" s="182" t="str">
        <f>IF(A16=D4,E16,"")</f>
        <v/>
      </c>
      <c r="J16" s="182" t="str">
        <f>IF(A16=E4,C16,IF(AND(F4=5,E4=1),D16,""))</f>
        <v/>
      </c>
      <c r="K16" s="182"/>
      <c r="L16" s="182" t="str">
        <f>IF(E4=1,"",IF(A16=F4,B16,""))</f>
        <v/>
      </c>
      <c r="M16" s="182"/>
      <c r="N16" s="182" t="str">
        <f>IF(A16=G4,E16,"")</f>
        <v/>
      </c>
      <c r="O16" s="182" t="str">
        <f>IF(A16=H4,C16,IF(AND(I4=5,H4=1),D16,""))</f>
        <v/>
      </c>
      <c r="P16" s="182"/>
      <c r="Q16" s="182" t="str">
        <f>IF(H4=1,"",IF(A16=I4,B16,""))</f>
        <v/>
      </c>
      <c r="R16" s="190"/>
    </row>
    <row r="17" spans="1:18">
      <c r="A17" s="196">
        <v>6</v>
      </c>
      <c r="B17" s="187" t="s">
        <v>669</v>
      </c>
      <c r="C17" s="187" t="s">
        <v>668</v>
      </c>
      <c r="D17" s="187" t="s">
        <v>653</v>
      </c>
      <c r="E17" s="187" t="s">
        <v>667</v>
      </c>
      <c r="F17" s="195" t="s">
        <v>666</v>
      </c>
      <c r="G17" s="182" t="str">
        <f>IF(A17=B4,C17,IF(AND(C4&gt;5,B4=1),D17,""))</f>
        <v/>
      </c>
      <c r="H17" s="182" t="str">
        <f>IF(A17=C4,F17,"")</f>
        <v/>
      </c>
      <c r="I17" s="182" t="str">
        <f>IF(A17=D4,E17,"")</f>
        <v/>
      </c>
      <c r="J17" s="182" t="str">
        <f>IF(A17=E4,C17,IF(AND(F4&gt;5,E4=1),D17,""))</f>
        <v/>
      </c>
      <c r="K17" s="182"/>
      <c r="L17" s="182" t="str">
        <f>IF(A17=F4,B17,"")</f>
        <v/>
      </c>
      <c r="M17" s="182"/>
      <c r="N17" s="182" t="str">
        <f>IF(A17=G4,E17,"")</f>
        <v/>
      </c>
      <c r="O17" s="182" t="str">
        <f>IF(A17=H4,C17,IF(AND(I4&gt;5,H4=1),D17,""))</f>
        <v/>
      </c>
      <c r="P17" s="182"/>
      <c r="Q17" s="182" t="str">
        <f>IF(A17=I4,B17,"")</f>
        <v/>
      </c>
      <c r="R17" s="190"/>
    </row>
    <row r="18" spans="1:18">
      <c r="A18" s="196">
        <v>7</v>
      </c>
      <c r="B18" s="187" t="s">
        <v>665</v>
      </c>
      <c r="C18" s="187" t="s">
        <v>664</v>
      </c>
      <c r="D18" s="187" t="s">
        <v>653</v>
      </c>
      <c r="E18" s="187" t="s">
        <v>663</v>
      </c>
      <c r="F18" s="195" t="s">
        <v>662</v>
      </c>
      <c r="G18" s="182" t="str">
        <f>IF(A18=B4,C18,"")</f>
        <v/>
      </c>
      <c r="H18" s="182" t="str">
        <f>IF(A18=C4,F18,"")</f>
        <v/>
      </c>
      <c r="I18" s="182" t="str">
        <f>IF(A18=D4,E18,"")</f>
        <v/>
      </c>
      <c r="J18" s="182" t="str">
        <f>IF(A18=E4,C18,"")</f>
        <v/>
      </c>
      <c r="K18" s="182"/>
      <c r="L18" s="182" t="str">
        <f>IF(A18=F4,B18,"")</f>
        <v/>
      </c>
      <c r="M18" s="182"/>
      <c r="N18" s="182" t="str">
        <f>IF(A18=G4,E18,"")</f>
        <v/>
      </c>
      <c r="O18" s="182" t="str">
        <f>IF(A18=H4,C18,"")</f>
        <v/>
      </c>
      <c r="P18" s="182"/>
      <c r="Q18" s="182" t="str">
        <f>IF(A18=I4,B18,"")</f>
        <v/>
      </c>
      <c r="R18" s="190"/>
    </row>
    <row r="19" spans="1:18">
      <c r="A19" s="196">
        <v>8</v>
      </c>
      <c r="B19" s="187" t="s">
        <v>661</v>
      </c>
      <c r="C19" s="187" t="s">
        <v>660</v>
      </c>
      <c r="D19" s="187" t="s">
        <v>653</v>
      </c>
      <c r="E19" s="187" t="s">
        <v>659</v>
      </c>
      <c r="F19" s="195" t="s">
        <v>658</v>
      </c>
      <c r="G19" s="182" t="str">
        <f>IF(A19=B4,C19,"")</f>
        <v/>
      </c>
      <c r="H19" s="182" t="str">
        <f>IF(A19=C4,F19,"")</f>
        <v/>
      </c>
      <c r="I19" s="182" t="str">
        <f>IF(A19=D4,E19,"")</f>
        <v/>
      </c>
      <c r="J19" s="182" t="str">
        <f>IF(A19=E4,C19,"")</f>
        <v/>
      </c>
      <c r="K19" s="182"/>
      <c r="L19" s="182" t="str">
        <f>IF(A19=F4,B19,"")</f>
        <v/>
      </c>
      <c r="M19" s="182"/>
      <c r="N19" s="182" t="str">
        <f>IF(A19=G4,E19,"")</f>
        <v/>
      </c>
      <c r="O19" s="182" t="str">
        <f>IF(A19=H4,C19,"")</f>
        <v/>
      </c>
      <c r="P19" s="182"/>
      <c r="Q19" s="182" t="str">
        <f>IF(A19=I4,B19,"")</f>
        <v/>
      </c>
      <c r="R19" s="190"/>
    </row>
    <row r="20" spans="1:18">
      <c r="A20" s="196">
        <v>9</v>
      </c>
      <c r="B20" s="187" t="s">
        <v>657</v>
      </c>
      <c r="C20" s="187" t="s">
        <v>656</v>
      </c>
      <c r="D20" s="187" t="s">
        <v>653</v>
      </c>
      <c r="E20" s="187" t="s">
        <v>655</v>
      </c>
      <c r="F20" s="195" t="s">
        <v>654</v>
      </c>
      <c r="G20" s="182" t="str">
        <f>IF(A20=B4,C20,"")</f>
        <v/>
      </c>
      <c r="H20" s="182" t="str">
        <f>IF(A20=C4,F20,"")</f>
        <v/>
      </c>
      <c r="I20" s="182" t="str">
        <f>IF(A20=D4,E20,"")</f>
        <v/>
      </c>
      <c r="J20" s="182" t="str">
        <f>IF(A20=E4,C20,"")</f>
        <v/>
      </c>
      <c r="K20" s="182"/>
      <c r="L20" s="182" t="str">
        <f>IF(A20=F4,B20,"")</f>
        <v/>
      </c>
      <c r="M20" s="182"/>
      <c r="N20" s="182" t="str">
        <f>IF(A20=G4,E20,"")</f>
        <v/>
      </c>
      <c r="O20" s="182" t="str">
        <f>IF(A20=H4,C20,"")</f>
        <v/>
      </c>
      <c r="P20" s="182"/>
      <c r="Q20" s="182" t="str">
        <f>IF(A20=I4,B20,"")</f>
        <v/>
      </c>
      <c r="R20" s="190"/>
    </row>
    <row r="21" spans="1:18" ht="12" thickBot="1">
      <c r="A21" s="194">
        <v>0</v>
      </c>
      <c r="B21" s="192" t="s">
        <v>26</v>
      </c>
      <c r="C21" s="192" t="s">
        <v>26</v>
      </c>
      <c r="D21" s="193" t="s">
        <v>653</v>
      </c>
      <c r="E21" s="192"/>
      <c r="F21" s="191"/>
      <c r="G21" s="182"/>
      <c r="H21" s="182"/>
      <c r="I21" s="182"/>
      <c r="J21" s="182"/>
      <c r="K21" s="182"/>
      <c r="L21" s="182"/>
      <c r="M21" s="182"/>
      <c r="N21" s="182"/>
      <c r="O21" s="182"/>
      <c r="P21" s="182"/>
      <c r="Q21" s="182"/>
      <c r="R21" s="190"/>
    </row>
    <row r="22" spans="1:18" s="181" customFormat="1" ht="9">
      <c r="A22" s="188"/>
      <c r="B22" s="188"/>
      <c r="C22" s="188"/>
      <c r="D22" s="188"/>
      <c r="E22" s="188"/>
      <c r="F22" s="188"/>
      <c r="G22" s="189" t="str">
        <f>G12&amp;G13&amp;G14&amp;G15&amp;G16&amp;G17&amp;G18&amp;G19&amp;G20</f>
        <v/>
      </c>
      <c r="H22" s="188" t="str">
        <f>H12&amp;H13&amp;H14&amp;H15&amp;H16&amp;H17&amp;H18&amp;H19&amp;H20</f>
        <v/>
      </c>
      <c r="I22" s="188" t="str">
        <f>I12&amp;I13&amp;I14&amp;I15&amp;I16&amp;I17&amp;I18&amp;I19&amp;I20</f>
        <v/>
      </c>
      <c r="J22" s="188" t="str">
        <f>J12&amp;J13&amp;J14&amp;J15&amp;J16&amp;J17&amp;J18&amp;J19&amp;J20</f>
        <v/>
      </c>
      <c r="K22" s="188" t="str">
        <f>IF(AND(F4&gt;0,E4&gt;2),F23,"")</f>
        <v/>
      </c>
      <c r="L22" s="188" t="str">
        <f>L12&amp;L13&amp;L14&amp;L15&amp;L16&amp;L17&amp;L18&amp;L19&amp;L20</f>
        <v/>
      </c>
      <c r="M22" s="188" t="str">
        <f>IF(F4&gt;0,D23,IF(E4&gt;0,D23,IF(D4&gt;0,D23,"")))</f>
        <v/>
      </c>
      <c r="N22" s="188" t="str">
        <f>N12&amp;N13&amp;N14&amp;N15&amp;N16&amp;N17&amp;N18&amp;N19&amp;N20</f>
        <v/>
      </c>
      <c r="O22" s="188" t="str">
        <f>O12&amp;O13&amp;O14&amp;O15&amp;O16&amp;O17&amp;O18&amp;O19&amp;O20</f>
        <v/>
      </c>
      <c r="P22" s="188" t="str">
        <f>IF(AND(I4&gt;0,H4&gt;2),F23,"")</f>
        <v/>
      </c>
      <c r="Q22" s="188" t="str">
        <f>Q12&amp;Q13&amp;Q14&amp;Q15&amp;Q16&amp;Q17&amp;Q18&amp;Q19&amp;Q20</f>
        <v/>
      </c>
      <c r="R22" s="182"/>
    </row>
    <row r="23" spans="1:18" s="181" customFormat="1" ht="9">
      <c r="A23" s="188"/>
      <c r="B23" s="187" t="s">
        <v>648</v>
      </c>
      <c r="C23" s="187" t="s">
        <v>652</v>
      </c>
      <c r="D23" s="186" t="s">
        <v>651</v>
      </c>
      <c r="E23" s="187" t="s">
        <v>650</v>
      </c>
      <c r="F23" s="187" t="s">
        <v>649</v>
      </c>
      <c r="G23" s="182"/>
      <c r="H23" s="182"/>
      <c r="I23" s="182"/>
      <c r="J23" s="182"/>
      <c r="K23" s="182"/>
      <c r="L23" s="182"/>
      <c r="M23" s="182"/>
      <c r="N23" s="182"/>
      <c r="O23" s="182"/>
      <c r="P23" s="182"/>
      <c r="Q23" s="182"/>
      <c r="R23" s="182"/>
    </row>
    <row r="24" spans="1:18" s="181" customFormat="1" ht="9">
      <c r="A24" s="188"/>
      <c r="B24" s="187" t="s">
        <v>648</v>
      </c>
      <c r="C24" s="187" t="s">
        <v>647</v>
      </c>
      <c r="D24" s="186" t="str">
        <f>IF(AND(B4&gt;0,C4&lt;2),E24,IF(AND(B4=1,C4&lt;6),E24,""))</f>
        <v/>
      </c>
      <c r="E24" s="186" t="s">
        <v>646</v>
      </c>
      <c r="F24" s="186" t="str">
        <f>IF(AND(C4&gt;0,B4&gt;2),F23,"")</f>
        <v/>
      </c>
      <c r="G24" s="185" t="s">
        <v>645</v>
      </c>
      <c r="H24" s="184" t="str">
        <f>G22&amp;F24&amp;H22&amp;D24&amp;I22&amp;J22&amp;K22&amp;L22&amp;M22&amp;N22&amp;O22&amp;P22&amp;Q22&amp;(IF(A5&gt;0," PESOS "&amp;J4&amp;"/100  M.N.",""))</f>
        <v/>
      </c>
      <c r="I24" s="183"/>
      <c r="J24" s="183"/>
      <c r="K24" s="183"/>
      <c r="L24" s="183"/>
      <c r="M24" s="183"/>
      <c r="N24" s="183"/>
      <c r="O24" s="183"/>
      <c r="P24" s="183"/>
      <c r="Q24" s="183"/>
      <c r="R24" s="182"/>
    </row>
    <row r="25" spans="1:18">
      <c r="A25" s="180"/>
      <c r="B25" s="180"/>
      <c r="C25" s="180"/>
      <c r="D25" s="180"/>
      <c r="E25" s="180"/>
      <c r="F25" s="180"/>
      <c r="G25" s="180"/>
      <c r="H25" s="180"/>
      <c r="I25" s="180"/>
      <c r="J25" s="180"/>
      <c r="K25" s="180"/>
      <c r="L25" s="180"/>
      <c r="M25" s="180"/>
      <c r="N25" s="180"/>
      <c r="O25" s="180"/>
      <c r="P25" s="180"/>
      <c r="Q25" s="180"/>
      <c r="R25" s="180"/>
    </row>
    <row r="26" spans="1:18">
      <c r="A26" s="179"/>
      <c r="B26" s="179"/>
      <c r="C26" s="179"/>
      <c r="D26" s="179"/>
      <c r="E26" s="179"/>
      <c r="F26" s="179"/>
      <c r="G26" s="179"/>
      <c r="H26" s="179"/>
      <c r="I26" s="179"/>
      <c r="J26" s="179"/>
      <c r="K26" s="179"/>
      <c r="L26" s="179"/>
      <c r="M26" s="179"/>
      <c r="N26" s="179"/>
      <c r="O26" s="179"/>
      <c r="P26" s="179"/>
      <c r="Q26" s="179"/>
      <c r="R26" s="179"/>
    </row>
  </sheetData>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REFERENCIA VALORES</vt:lpstr>
      <vt:lpstr>FORMATO 2019</vt:lpstr>
      <vt:lpstr>ÍNDICE POR COLONIAS</vt:lpstr>
      <vt:lpstr>CONVERSION</vt:lpstr>
      <vt:lpstr>CONV REF</vt:lpstr>
      <vt:lpstr>'REFERENCIA VALORES'!CLASIFICACION</vt:lpstr>
      <vt:lpstr>'FORMATO 2019'!MOTIVO</vt:lpstr>
      <vt:lpstr>'FORMATO 2019'!P.I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para Avaluos</dc:title>
  <dc:subject>del Ing. Miguel López</dc:subject>
  <dc:creator>JJMM</dc:creator>
  <cp:lastModifiedBy>Villaseñor Cardenas Maria Isabel</cp:lastModifiedBy>
  <cp:lastPrinted>2018-01-02T20:12:26Z</cp:lastPrinted>
  <dcterms:created xsi:type="dcterms:W3CDTF">1999-03-21T10:09:47Z</dcterms:created>
  <dcterms:modified xsi:type="dcterms:W3CDTF">2019-01-09T16:23:27Z</dcterms:modified>
</cp:coreProperties>
</file>